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checkCompatibility="1"/>
  <mc:AlternateContent xmlns:mc="http://schemas.openxmlformats.org/markup-compatibility/2006">
    <mc:Choice Requires="x15">
      <x15ac:absPath xmlns:x15ac="http://schemas.microsoft.com/office/spreadsheetml/2010/11/ac" url="C:\Users\Usuario\OneDrive\Escritorio\"/>
    </mc:Choice>
  </mc:AlternateContent>
  <xr:revisionPtr revIDLastSave="0" documentId="13_ncr:1_{312F8D49-9838-4C83-9F6A-A26D70287F18}" xr6:coauthVersionLast="47" xr6:coauthVersionMax="47" xr10:uidLastSave="{00000000-0000-0000-0000-000000000000}"/>
  <bookViews>
    <workbookView xWindow="-120" yWindow="-120" windowWidth="20730" windowHeight="11160" tabRatio="787" firstSheet="7" activeTab="1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0" i="38"/>
  <c r="C19" i="38"/>
  <c r="C16" i="38"/>
  <c r="C15" i="38"/>
  <c r="C14" i="38"/>
  <c r="C13" i="38"/>
  <c r="C11" i="38"/>
  <c r="D29" i="43"/>
  <c r="D28" i="43"/>
  <c r="D26" i="43"/>
  <c r="D25" i="43"/>
  <c r="D23" i="43"/>
  <c r="D22" i="43"/>
  <c r="D21" i="43"/>
  <c r="D20" i="43"/>
  <c r="D18" i="43"/>
  <c r="D17" i="43"/>
  <c r="D16" i="43"/>
  <c r="D15"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7" i="43" l="1"/>
  <c r="D24" i="43"/>
  <c r="D13" i="43"/>
  <c r="D14" i="43"/>
  <c r="C8" i="53"/>
  <c r="D93" i="32" l="1"/>
  <c r="F93" i="32" s="1"/>
  <c r="E92" i="32"/>
  <c r="E76" i="32"/>
  <c r="D70" i="32"/>
  <c r="E69" i="32"/>
  <c r="E37" i="32"/>
  <c r="E26" i="32"/>
  <c r="D92" i="30"/>
  <c r="P93" i="30"/>
  <c r="O92" i="30"/>
  <c r="N92" i="30"/>
  <c r="M92" i="30"/>
  <c r="L92" i="30"/>
  <c r="K92" i="30"/>
  <c r="J92" i="30"/>
  <c r="I92" i="30"/>
  <c r="H92" i="30"/>
  <c r="G92" i="30"/>
  <c r="F92" i="30"/>
  <c r="E92" i="30"/>
  <c r="D76" i="30"/>
  <c r="P77" i="30"/>
  <c r="D77" i="32" s="1"/>
  <c r="F77" i="32" s="1"/>
  <c r="O76" i="30"/>
  <c r="N76" i="30"/>
  <c r="M76" i="30"/>
  <c r="L76" i="30"/>
  <c r="K76" i="30"/>
  <c r="J76" i="30"/>
  <c r="I76" i="30"/>
  <c r="H76" i="30"/>
  <c r="G76" i="30"/>
  <c r="P76" i="30" s="1"/>
  <c r="F76" i="30"/>
  <c r="E76" i="30"/>
  <c r="D69" i="30"/>
  <c r="P70" i="30"/>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D37" i="32" l="1"/>
  <c r="F37" i="32" s="1"/>
  <c r="F38" i="32"/>
  <c r="F27" i="32"/>
  <c r="D26" i="32"/>
  <c r="F26" i="32" s="1"/>
  <c r="P92" i="30"/>
  <c r="F70" i="32"/>
  <c r="D69" i="32"/>
  <c r="D92" i="32"/>
  <c r="F92" i="32" s="1"/>
  <c r="D76" i="32"/>
  <c r="F76" i="32" s="1"/>
  <c r="P69" i="30"/>
  <c r="P37" i="30"/>
  <c r="P26" i="30"/>
  <c r="AJ20" i="45"/>
  <c r="HC2" i="47"/>
  <c r="F69" i="32" l="1"/>
  <c r="L96" i="45"/>
  <c r="L148" i="45"/>
  <c r="L119" i="45"/>
  <c r="W150" i="45"/>
  <c r="B42" i="45"/>
  <c r="W96" i="45"/>
  <c r="W148" i="45"/>
  <c r="W97" i="45" l="1"/>
  <c r="W119" i="45"/>
  <c r="W98" i="45" l="1"/>
  <c r="W121" i="45" s="1"/>
  <c r="W120" i="45"/>
  <c r="AC9" i="53" l="1"/>
  <c r="C18" i="38" s="1"/>
  <c r="AC10" i="53"/>
  <c r="C21" i="38" s="1"/>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0"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K39" i="30" s="1"/>
  <c r="J40" i="30"/>
  <c r="I40" i="30"/>
  <c r="H40" i="30"/>
  <c r="G40" i="30"/>
  <c r="G39" i="30" s="1"/>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39" i="30" l="1"/>
  <c r="M39" i="30"/>
  <c r="E39" i="30"/>
  <c r="I39" i="30"/>
  <c r="G7" i="30"/>
  <c r="K7" i="30"/>
  <c r="O7" i="30"/>
  <c r="P34" i="30"/>
  <c r="E169" i="45" s="1"/>
  <c r="D39" i="30"/>
  <c r="H39" i="30"/>
  <c r="L39" i="30"/>
  <c r="D78" i="30"/>
  <c r="H78" i="30"/>
  <c r="L78" i="30"/>
  <c r="L7" i="30"/>
  <c r="E7" i="32"/>
  <c r="E39" i="32"/>
  <c r="F7" i="30"/>
  <c r="J7" i="30"/>
  <c r="N7" i="30"/>
  <c r="H7" i="30"/>
  <c r="I7" i="30"/>
  <c r="M7" i="30"/>
  <c r="F39" i="30"/>
  <c r="J39" i="30"/>
  <c r="N39" i="30"/>
  <c r="F78" i="30"/>
  <c r="J78" i="30"/>
  <c r="N78"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J19" i="37" s="1"/>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AB121" i="45" l="1"/>
  <c r="U121" i="45" s="1"/>
  <c r="U115" i="45"/>
  <c r="DV2" i="47" s="1"/>
  <c r="GW2" i="47"/>
  <c r="P10" i="30"/>
  <c r="D7" i="47" s="1"/>
  <c r="D144" i="47"/>
  <c r="E162" i="45"/>
  <c r="D23" i="47"/>
  <c r="E170" i="45"/>
  <c r="O162" i="30"/>
  <c r="D62" i="47"/>
  <c r="E167" i="45"/>
  <c r="D29" i="47"/>
  <c r="AH180" i="45"/>
  <c r="GU2" i="47" s="1"/>
  <c r="F36" i="32"/>
  <c r="D7" i="30"/>
  <c r="P7" i="30" s="1"/>
  <c r="E171" i="45" s="1"/>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108" i="32" s="1"/>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32" i="47" l="1"/>
  <c r="E168" i="45"/>
  <c r="D128" i="47"/>
  <c r="E163" i="45"/>
  <c r="D95" i="47"/>
  <c r="E164" i="45"/>
  <c r="F79" i="32"/>
  <c r="D78" i="32"/>
  <c r="F78" i="32" s="1"/>
  <c r="F72" i="32"/>
  <c r="D71" i="32"/>
  <c r="F71" i="32" s="1"/>
  <c r="D4" i="47"/>
  <c r="D34" i="32"/>
  <c r="F34" i="32" s="1"/>
  <c r="E10" i="31" s="1"/>
  <c r="F35" i="32"/>
  <c r="D81" i="47"/>
  <c r="E165" i="45"/>
  <c r="D67" i="47"/>
  <c r="E166" i="45"/>
  <c r="D94" i="32"/>
  <c r="F40" i="32"/>
  <c r="D39" i="32"/>
  <c r="F39" i="32" s="1"/>
  <c r="D139" i="32"/>
  <c r="AB98" i="45"/>
  <c r="AD2" i="47"/>
  <c r="CO2" i="47"/>
  <c r="D13" i="37"/>
  <c r="B55" i="46"/>
  <c r="C68" i="45" s="1"/>
  <c r="B68" i="45" s="1"/>
  <c r="BO2" i="47" s="1"/>
  <c r="I24" i="37"/>
  <c r="B54" i="46"/>
  <c r="C67" i="45" s="1"/>
  <c r="B67" i="45" s="1"/>
  <c r="BN2" i="47" s="1"/>
  <c r="H24" i="37"/>
  <c r="F24" i="37"/>
  <c r="B52" i="46" s="1"/>
  <c r="C65" i="45" s="1"/>
  <c r="B65" i="45" s="1"/>
  <c r="BL2" i="47" s="1"/>
  <c r="E24" i="37"/>
  <c r="B51" i="46" s="1"/>
  <c r="C64" i="45" s="1"/>
  <c r="B64" i="45" s="1"/>
  <c r="BK2" i="47" s="1"/>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L23" i="37"/>
  <c r="B29" i="46"/>
  <c r="C29" i="46"/>
  <c r="B23" i="46"/>
  <c r="C23" i="46"/>
  <c r="I13" i="37"/>
  <c r="L13" i="37"/>
  <c r="F13" i="37"/>
  <c r="G13" i="37"/>
  <c r="E108" i="32"/>
  <c r="F109" i="32"/>
  <c r="K13" i="37"/>
  <c r="J13" i="37"/>
  <c r="H13" i="37"/>
  <c r="D8" i="32"/>
  <c r="F9" i="32"/>
  <c r="P180" i="45" s="1"/>
  <c r="GI2" i="47" s="1"/>
  <c r="D10" i="32"/>
  <c r="F10" i="32" s="1"/>
  <c r="D162" i="30"/>
  <c r="P162" i="30" s="1"/>
  <c r="E28" i="35"/>
  <c r="D7" i="32" l="1"/>
  <c r="DA2" i="47"/>
  <c r="U98" i="45"/>
  <c r="CU2" i="47" s="1"/>
  <c r="AB182" i="45"/>
  <c r="GY2" i="47" s="1"/>
  <c r="W85" i="45"/>
  <c r="AB181" i="45"/>
  <c r="GR2" i="47" s="1"/>
  <c r="E14" i="31"/>
  <c r="D24" i="37"/>
  <c r="B50" i="46" s="1"/>
  <c r="C63" i="45" s="1"/>
  <c r="B63" i="45" s="1"/>
  <c r="BJ2" i="47" s="1"/>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<sst xmlns="http://schemas.openxmlformats.org/spreadsheetml/2006/main" count="8073" uniqueCount="2766">
  <si>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</si>
  <si>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</si>
  <si>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</si>
  <si>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</si>
  <si>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</si>
  <si>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</si>
  <si>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</si>
  <si>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</si>
  <si>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</si>
  <si>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</si>
  <si>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</si>
  <si>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</si>
  <si>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</si>
  <si>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</si>
  <si>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</si>
  <si>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</si>
  <si>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</si>
  <si>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</si>
  <si>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</si>
  <si>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</si>
  <si>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</si>
  <si>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</si>
  <si>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</si>
  <si>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</si>
  <si>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</si>
  <si>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</si>
  <si>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</si>
  <si>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</si>
  <si>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</si>
  <si>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</si>
  <si>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</si>
  <si>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</si>
  <si>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</si>
  <si>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</si>
  <si>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</si>
  <si>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</si>
  <si>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</si>
  <si>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</si>
  <si>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</si>
  <si>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</si>
  <si>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</si>
  <si>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</si>
  <si>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</si>
  <si>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</si>
  <si>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</si>
  <si>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</si>
  <si>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</si>
  <si>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</si>
  <si>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</si>
  <si>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</si>
  <si>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</si>
  <si>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</si>
  <si>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</si>
  <si>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</si>
  <si>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</si>
  <si>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</si>
  <si>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</si>
  <si>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</si>
  <si>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</si>
  <si>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</si>
  <si>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</si>
  <si>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</si>
  <si>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</si>
  <si>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</si>
  <si>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</si>
  <si>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</si>
  <si>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</si>
  <si>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</si>
  <si>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</si>
  <si>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</si>
  <si>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</si>
  <si>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</si>
  <si>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</si>
  <si>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</si>
  <si>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</si>
  <si>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</si>
  <si>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</si>
  <si>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</si>
  <si>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</si>
  <si>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</si>
  <si>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</si>
  <si>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</si>
  <si>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</si>
  <si>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</si>
  <si>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</si>
  <si>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</si>
  <si>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</si>
  <si>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</si>
  <si>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</si>
  <si>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</si>
  <si>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</si>
  <si>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</si>
  <si>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</si>
  <si>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</si>
  <si>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</si>
  <si>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</si>
  <si>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</si>
  <si>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</si>
  <si>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</si>
  <si>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</si>
  <si>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</si>
  <si>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</si>
  <si>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</si>
  <si>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</si>
  <si>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</si>
  <si>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</si>
  <si>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</si>
  <si>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</si>
  <si>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</si>
  <si>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</si>
  <si>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</si>
  <si>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</si>
  <si>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</si>
  <si>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</si>
  <si>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</si>
  <si>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</si>
  <si>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</si>
  <si>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</si>
  <si>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</si>
  <si>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</si>
  <si>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</si>
  <si>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</si>
  <si>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</si>
  <si>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</si>
  <si>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</si>
  <si>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</si>
  <si>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</si>
  <si>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</si>
  <si>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</si>
  <si>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</si>
  <si>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</si>
  <si>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</si>
  <si>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</si>
  <si>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</si>
  <si>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</si>
  <si>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</si>
  <si>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</si>
  <si>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</si>
  <si>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</si>
  <si>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</si>
  <si>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</si>
  <si>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</si>
  <si>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</si>
  <si>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</si>
  <si>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</si>
  <si>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</si>
  <si>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</si>
  <si>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</si>
  <si>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</si>
  <si>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</si>
  <si>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</si>
  <si>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</si>
  <si>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</si>
  <si>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</si>
  <si>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</si>
  <si>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</si>
  <si>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</si>
  <si>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</si>
  <si>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</si>
  <si>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</si>
  <si>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</si>
  <si>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</si>
  <si>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</si>
  <si>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</si>
  <si>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</si>
  <si>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</si>
  <si>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</si>
  <si>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</si>
  <si>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</si>
  <si>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</si>
  <si>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</si>
  <si>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</si>
  <si>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</si>
  <si>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</si>
  <si>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</si>
  <si>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</si>
  <si>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</si>
  <si>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</si>
  <si>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</si>
  <si>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</si>
  <si>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</si>
  <si>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</si>
  <si>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</si>
  <si>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</si>
  <si>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</si>
  <si>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</si>
  <si>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</si>
  <si>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</si>
  <si>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</si>
  <si>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</si>
  <si>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</si>
  <si>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</si>
  <si>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</si>
  <si>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</si>
  <si>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</si>
  <si>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</si>
  <si>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</si>
  <si>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</si>
  <si>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</si>
  <si>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</si>
  <si>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</si>
  <si>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</si>
  <si>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</si>
  <si>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</si>
  <si>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</si>
  <si>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</si>
  <si>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</si>
  <si>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</si>
  <si>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</si>
  <si>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</si>
  <si>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</si>
  <si>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</si>
  <si>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</si>
  <si>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</si>
  <si>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</si>
  <si>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</si>
  <si>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</si>
  <si>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</si>
  <si>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</si>
  <si>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</si>
  <si>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</si>
  <si>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</si>
  <si>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</si>
  <si>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</si>
  <si>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</si>
  <si>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</si>
  <si>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</si>
  <si>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</si>
  <si>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</si>
  <si>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</si>
  <si>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</si>
  <si>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</si>
  <si>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</si>
  <si>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</si>
  <si>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</si>
  <si>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</si>
  <si>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</si>
  <si>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</si>
  <si>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</si>
  <si>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</si>
  <si>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</si>
  <si>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</si>
  <si>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</si>
  <si>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</si>
  <si>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</si>
  <si>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</si>
  <si>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</si>
  <si>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</si>
  <si>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</si>
  <si>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</si>
  <si>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</si>
  <si>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</si>
  <si>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</si>
  <si>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</si>
  <si>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</si>
  <si>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</si>
  <si>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</si>
  <si>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</si>
  <si>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</si>
  <si>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</si>
  <si>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</si>
  <si>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</si>
  <si>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</si>
  <si>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</si>
  <si>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</si>
  <si>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</si>
  <si>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</si>
  <si>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</si>
  <si>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</si>
  <si>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</si>
  <si>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</si>
  <si>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</si>
  <si>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</si>
  <si>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</si>
  <si>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</si>
  <si>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</si>
  <si>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</si>
  <si>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</si>
  <si>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</si>
  <si>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</si>
  <si>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</si>
  <si>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</si>
  <si>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</si>
  <si>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</si>
  <si>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</si>
  <si>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</si>
  <si>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</si>
  <si>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</si>
  <si>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</si>
  <si>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</si>
  <si>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</si>
  <si>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</si>
  <si>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</si>
  <si>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</si>
  <si>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</si>
  <si>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</si>
  <si>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</si>
  <si>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</si>
  <si>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</si>
  <si>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</si>
  <si>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</si>
  <si>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</si>
  <si>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</si>
  <si>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</si>
  <si>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</si>
  <si>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</si>
  <si>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</si>
  <si>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</si>
  <si>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</si>
  <si>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</si>
  <si>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</si>
  <si>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</si>
  <si>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</si>
  <si>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</si>
  <si>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</si>
  <si>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</si>
  <si>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</si>
  <si>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</si>
  <si>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</si>
  <si>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</si>
  <si>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</si>
  <si>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</si>
  <si>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</si>
  <si>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</si>
  <si>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</si>
  <si>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</si>
  <si>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</si>
  <si>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</si>
  <si>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</si>
  <si>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</si>
  <si>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</si>
  <si>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</si>
  <si>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</si>
  <si>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</si>
  <si>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</si>
  <si>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</si>
  <si>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</si>
  <si>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</si>
  <si>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</si>
  <si>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</si>
  <si>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</si>
  <si>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</si>
  <si>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</si>
  <si>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</si>
  <si>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</si>
  <si>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</si>
  <si>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</si>
  <si>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</si>
  <si>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</si>
  <si>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</si>
  <si>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</si>
  <si>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</si>
  <si>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</si>
  <si>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</si>
  <si>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</si>
  <si>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</si>
  <si>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</si>
  <si>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</si>
  <si>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</si>
  <si>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</si>
  <si>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</si>
  <si>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</si>
  <si>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</si>
  <si>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</si>
  <si>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</si>
  <si>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</si>
  <si>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</si>
  <si>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</si>
  <si>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</si>
  <si>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</si>
  <si>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</si>
  <si>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</si>
  <si>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</si>
  <si>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</si>
  <si>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</si>
  <si>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</si>
  <si>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</si>
  <si>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</si>
  <si>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</si>
  <si>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</si>
  <si>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</si>
  <si>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</si>
  <si>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</si>
  <si>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</si>
  <si>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</si>
  <si>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</si>
  <si>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</si>
  <si>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</si>
  <si>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</si>
  <si>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</si>
  <si>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</si>
  <si>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</si>
  <si>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</si>
  <si>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</si>
  <si>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</si>
  <si>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</si>
  <si>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</si>
  <si>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</si>
  <si>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</si>
  <si>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</si>
  <si>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</si>
  <si>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</si>
  <si>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</si>
  <si>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</si>
  <si>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</si>
  <si>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</si>
  <si>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</si>
  <si>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</si>
  <si>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</si>
  <si>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</si>
  <si>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</si>
  <si>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</si>
  <si>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</si>
  <si>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</si>
  <si>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</si>
  <si>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</si>
  <si>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</si>
  <si>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</si>
  <si>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</si>
  <si>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</si>
  <si>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</si>
  <si>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</si>
  <si>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</si>
  <si>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</si>
  <si>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</si>
  <si>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</si>
  <si>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</si>
  <si>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</si>
  <si>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</si>
  <si>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</si>
  <si>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</si>
  <si>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</si>
  <si>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</si>
  <si>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</si>
  <si>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</si>
  <si>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</si>
  <si>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</si>
  <si>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</si>
  <si>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</si>
  <si>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</si>
  <si>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</si>
  <si>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</si>
  <si>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</si>
  <si>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</si>
  <si>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</si>
  <si>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</si>
  <si>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</si>
  <si>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</si>
  <si>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</si>
  <si>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</si>
  <si>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</si>
  <si>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</si>
  <si>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</si>
  <si>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</si>
  <si>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</si>
  <si>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</si>
  <si>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</si>
  <si>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</si>
  <si>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</si>
  <si>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</si>
  <si>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</si>
  <si>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</si>
  <si>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</si>
  <si>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</si>
  <si>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</si>
  <si>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</si>
  <si>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</si>
  <si>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</si>
  <si>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</si>
  <si>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</si>
  <si>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</si>
  <si>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</si>
  <si>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</si>
  <si>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</si>
  <si>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</si>
  <si>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</si>
  <si>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</si>
  <si>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</si>
  <si>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</si>
  <si>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</si>
  <si>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</si>
  <si>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</si>
  <si>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</si>
  <si>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</si>
  <si>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</si>
  <si>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</si>
  <si>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</si>
  <si>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</si>
  <si>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</si>
  <si>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</si>
  <si>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</si>
  <si>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</si>
  <si>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</si>
  <si>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</si>
  <si>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</si>
  <si>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</si>
  <si>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</si>
  <si>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</si>
  <si>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</si>
  <si>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</si>
  <si>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</si>
  <si>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</si>
  <si>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</si>
  <si>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</si>
  <si>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</si>
  <si>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</si>
  <si>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</si>
  <si>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</si>
  <si>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</si>
  <si>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</si>
  <si>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</si>
  <si>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</si>
  <si>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</si>
  <si>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</si>
  <si>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</si>
  <si>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</si>
  <si>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</si>
  <si>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</si>
  <si>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</si>
  <si>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</si>
  <si>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</si>
  <si>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</si>
  <si>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</si>
  <si>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</si>
  <si>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</si>
  <si>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</si>
  <si>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</si>
  <si>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</si>
  <si>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</si>
  <si>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</si>
  <si>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</si>
  <si>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</si>
  <si>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</si>
  <si>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</si>
  <si>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</si>
  <si>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</si>
  <si>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</si>
  <si>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</si>
  <si>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</si>
  <si>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</si>
  <si>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</si>
  <si>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</si>
  <si>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</si>
  <si>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</si>
  <si>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</si>
  <si>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</si>
  <si>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</si>
  <si>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</si>
  <si>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</si>
  <si>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</si>
  <si>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</si>
  <si>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</si>
  <si>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</si>
  <si>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</si>
  <si>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</si>
  <si>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</si>
  <si>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</si>
  <si>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</si>
  <si>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</si>
  <si>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</si>
  <si>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</si>
  <si>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</si>
  <si>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</si>
  <si>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</si>
  <si>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</si>
  <si>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</si>
  <si>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</si>
  <si>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</si>
  <si>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</si>
  <si>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</si>
  <si>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</si>
  <si>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</si>
  <si>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</si>
  <si>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</si>
  <si>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</si>
  <si>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</si>
  <si>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</si>
  <si>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</si>
  <si>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</si>
  <si>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</si>
  <si>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</si>
  <si>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</si>
  <si>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</si>
  <si>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</si>
  <si>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</si>
  <si>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</si>
  <si>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</si>
  <si>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</si>
  <si>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</si>
  <si>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</si>
  <si>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</si>
  <si>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</si>
  <si>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</si>
  <si>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</si>
  <si>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</si>
  <si>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</si>
  <si>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</si>
  <si>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</si>
  <si>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</si>
  <si>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</si>
  <si>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</si>
  <si>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</si>
  <si>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</si>
  <si>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</si>
  <si>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</si>
  <si>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</si>
  <si>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</si>
  <si>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</si>
  <si>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</si>
  <si>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</si>
  <si>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</si>
  <si>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</si>
  <si>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</si>
  <si>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</si>
  <si>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</si>
  <si>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</si>
  <si>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</si>
  <si>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</si>
  <si>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</si>
  <si>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</si>
  <si>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</si>
  <si>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</si>
  <si>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</si>
  <si>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</si>
  <si>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</si>
  <si>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</si>
  <si>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</si>
  <si>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</si>
  <si>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</si>
  <si>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</si>
  <si>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</si>
  <si>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</si>
  <si>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</si>
  <si>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</si>
  <si>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</si>
  <si>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</si>
  <si>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</si>
  <si>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</si>
  <si>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</si>
  <si>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</si>
  <si>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</si>
  <si>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</si>
  <si>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</si>
  <si>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</si>
  <si>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</si>
  <si>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</si>
  <si>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</si>
  <si>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</si>
  <si>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</si>
  <si>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</si>
  <si>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</si>
  <si>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</si>
  <si>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</si>
  <si>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</si>
  <si>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</si>
  <si>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</si>
  <si>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</si>
  <si>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</si>
  <si>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</si>
  <si>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</si>
  <si>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</si>
  <si>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</si>
  <si>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</si>
  <si>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</si>
  <si>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</si>
  <si>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</si>
  <si>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</si>
  <si>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</si>
  <si>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</si>
  <si>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</si>
  <si>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</si>
  <si>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</si>
  <si>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</si>
  <si>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</si>
  <si>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</si>
  <si>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</si>
  <si>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</si>
  <si>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</si>
  <si>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</si>
  <si>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</si>
  <si>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</si>
  <si>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</si>
  <si>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</si>
  <si>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</si>
  <si>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</si>
  <si>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</si>
  <si>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</si>
  <si>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</si>
  <si>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</si>
  <si>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</si>
  <si>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</si>
  <si>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</si>
  <si>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</si>
  <si>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</si>
  <si>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</si>
  <si>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</si>
  <si>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</si>
  <si>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</si>
  <si>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</si>
  <si>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</si>
  <si>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</si>
  <si>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</si>
  <si>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</si>
  <si>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</si>
  <si>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</si>
  <si>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</si>
  <si>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</si>
  <si>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</si>
  <si>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</si>
  <si>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</si>
  <si>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</si>
  <si>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</si>
  <si>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</si>
  <si>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</si>
  <si>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</si>
  <si>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</si>
  <si>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</si>
  <si>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</si>
  <si>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</si>
  <si>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</si>
  <si>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</si>
  <si>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</si>
  <si>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</si>
  <si>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</si>
  <si>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</si>
  <si>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</si>
  <si>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</si>
  <si>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</si>
  <si>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</si>
  <si>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</si>
  <si>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</si>
  <si>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</si>
  <si>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</si>
  <si>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</si>
  <si>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</si>
  <si>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</si>
  <si>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</si>
  <si>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</si>
  <si>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</si>
  <si>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</si>
  <si>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</si>
  <si>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</si>
  <si>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</si>
  <si>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</si>
  <si>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</si>
  <si>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</si>
  <si>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</si>
  <si>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</si>
  <si>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</si>
  <si>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</si>
  <si>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</si>
  <si>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</si>
  <si>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</si>
  <si>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</si>
  <si>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</si>
  <si>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</si>
  <si>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</si>
  <si>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</si>
  <si>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</si>
  <si>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</si>
  <si>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</si>
  <si>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</si>
  <si>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</si>
  <si>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</si>
  <si>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</si>
  <si>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</si>
  <si>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</si>
  <si>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</si>
  <si>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</si>
  <si>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</si>
  <si>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</si>
  <si>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</si>
  <si>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</si>
  <si>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</si>
  <si>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</si>
  <si>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</si>
  <si>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</si>
  <si>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</si>
  <si>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</si>
  <si>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</si>
  <si>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</si>
  <si>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</si>
  <si>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</si>
  <si>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</si>
  <si>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</si>
  <si>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</si>
  <si>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</si>
  <si>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</si>
  <si>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</si>
  <si>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</si>
  <si>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</si>
  <si>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</si>
  <si>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</si>
  <si>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</si>
  <si>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</si>
  <si>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</si>
  <si>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</si>
  <si>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</si>
  <si>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</si>
  <si>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</si>
  <si>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</si>
  <si>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</si>
  <si>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</si>
  <si>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</si>
  <si>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</si>
  <si>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</si>
  <si>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</si>
  <si>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</si>
  <si>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</si>
  <si>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</si>
  <si>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</si>
  <si>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</si>
  <si>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</si>
  <si>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</si>
  <si>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</si>
  <si>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</si>
  <si>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</si>
  <si>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</si>
  <si>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</si>
  <si>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</si>
  <si>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</si>
  <si>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</si>
  <si>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</si>
  <si>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</si>
  <si>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</si>
  <si>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</si>
  <si>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</si>
  <si>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</si>
  <si>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</si>
  <si>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</si>
  <si>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</si>
  <si>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</si>
  <si>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</si>
  <si>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</si>
  <si>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</si>
  <si>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</si>
  <si>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</si>
  <si>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</si>
  <si>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</si>
  <si>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</si>
  <si>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</si>
  <si>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</si>
  <si>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</si>
  <si>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</si>
  <si>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</si>
  <si>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</si>
  <si>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</si>
  <si>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</si>
  <si>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</si>
  <si>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</si>
  <si>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</si>
  <si>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</si>
  <si>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</si>
  <si>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</si>
  <si>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</si>
  <si>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</si>
  <si>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</si>
  <si>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</si>
  <si>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</si>
  <si>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</si>
  <si>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</si>
  <si>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</si>
  <si>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</si>
  <si>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</si>
  <si>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</si>
  <si>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</si>
  <si>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</si>
  <si>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</si>
  <si>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</si>
  <si>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</si>
  <si>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</si>
  <si>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</si>
  <si>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</si>
  <si>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</si>
  <si>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</si>
  <si>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</si>
  <si>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</si>
  <si>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</si>
  <si>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</si>
  <si>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</si>
  <si>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</si>
  <si>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</si>
  <si>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</si>
  <si>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</si>
  <si>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</si>
  <si>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</si>
  <si>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</si>
  <si>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</si>
  <si>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</si>
  <si>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</si>
  <si>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</si>
  <si>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</si>
  <si>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</si>
  <si>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</si>
  <si>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</si>
  <si>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</si>
  <si>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</si>
  <si>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</si>
  <si>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</si>
  <si>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</si>
  <si>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</si>
  <si>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</si>
  <si>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</si>
  <si>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</si>
  <si>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</si>
  <si>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</si>
  <si>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</si>
  <si>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</si>
  <si>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</si>
  <si>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</si>
  <si>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</si>
  <si>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</si>
  <si>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</si>
  <si>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</si>
  <si>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</si>
  <si>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</si>
  <si>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</si>
  <si>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</si>
  <si>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</si>
  <si>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</si>
  <si>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</si>
  <si>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</si>
  <si>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</si>
  <si>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</si>
  <si>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</si>
  <si>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</si>
  <si>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</si>
  <si>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</si>
  <si>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</si>
  <si>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</si>
  <si>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</si>
  <si>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</si>
  <si>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</si>
  <si>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</si>
  <si>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</si>
  <si>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</si>
  <si>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</si>
  <si>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</si>
  <si>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</si>
  <si>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</si>
  <si>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</si>
  <si>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</si>
  <si>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</si>
  <si>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</si>
  <si>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</si>
  <si>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</si>
  <si>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</si>
  <si>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</si>
  <si>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</si>
  <si>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</si>
  <si>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</si>
  <si>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</si>
  <si>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</si>
  <si>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</si>
  <si>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</si>
  <si>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</si>
  <si>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</si>
  <si>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</si>
  <si>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</si>
  <si>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</si>
  <si>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</si>
  <si>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</si>
  <si>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</si>
  <si>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</si>
  <si>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</si>
  <si>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</si>
  <si>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</si>
  <si>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</si>
  <si>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</si>
  <si>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</si>
  <si>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</si>
  <si>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</si>
  <si>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</si>
  <si>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</si>
  <si>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</si>
  <si>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</si>
  <si>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</si>
  <si>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</si>
  <si>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</si>
  <si>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</si>
  <si>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</si>
  <si>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</si>
  <si>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</si>
  <si>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</si>
  <si>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</si>
  <si>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</si>
  <si>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</si>
  <si>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</si>
  <si>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</si>
  <si>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</si>
  <si>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</si>
  <si>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</si>
  <si>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</si>
  <si>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</si>
  <si>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</si>
  <si>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</si>
  <si>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</si>
  <si>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</si>
  <si>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</si>
  <si>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</si>
  <si>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</si>
  <si>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</si>
  <si>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</si>
  <si>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</si>
  <si>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</si>
  <si>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</si>
  <si>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</si>
  <si>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</si>
  <si>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</si>
  <si>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</si>
  <si>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</si>
  <si>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</si>
  <si>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</si>
  <si>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</si>
  <si>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</si>
  <si>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</si>
  <si>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</si>
  <si>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</si>
  <si>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</si>
  <si>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</si>
  <si>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</si>
  <si>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</si>
  <si>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</si>
  <si>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</si>
  <si>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</si>
  <si>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</si>
  <si>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</si>
  <si>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</si>
  <si>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</si>
  <si>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</si>
  <si>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</si>
  <si>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</si>
  <si>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</si>
  <si>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</si>
  <si>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</si>
  <si>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</si>
  <si>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</si>
  <si>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</si>
  <si>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</si>
  <si>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</si>
  <si>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</si>
  <si>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</si>
  <si>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</si>
  <si>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</si>
  <si>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</si>
  <si>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</si>
  <si>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</si>
  <si>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</si>
  <si>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</si>
  <si>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</si>
  <si>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</si>
  <si>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</si>
  <si>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</si>
  <si>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</si>
  <si>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</si>
  <si>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</si>
  <si>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</si>
  <si>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</si>
  <si>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</si>
  <si>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</si>
  <si>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</si>
  <si>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</si>
  <si>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</si>
  <si>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</si>
  <si>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</si>
  <si>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</si>
  <si>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</si>
  <si>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</si>
  <si>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</si>
  <si>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</si>
  <si>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</si>
  <si>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</si>
  <si>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</si>
  <si>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</si>
  <si>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</si>
  <si>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</si>
  <si>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</si>
  <si>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</si>
  <si>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</si>
  <si>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</si>
  <si>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</si>
  <si>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</si>
  <si>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</si>
  <si>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</si>
  <si>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</si>
  <si>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</si>
  <si>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</si>
  <si>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</si>
  <si>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</si>
  <si>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</si>
  <si>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</si>
  <si>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</si>
  <si>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</si>
  <si>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</si>
  <si>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</si>
  <si>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</si>
  <si>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</si>
  <si>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</si>
  <si>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</si>
  <si>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</si>
  <si>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</si>
  <si>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</si>
  <si>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</si>
  <si>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</si>
  <si>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</si>
  <si>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</si>
  <si>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</si>
  <si>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</si>
  <si>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</si>
  <si>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</si>
  <si>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</si>
  <si>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</si>
  <si>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</si>
  <si>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</si>
  <si>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</si>
  <si>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</si>
  <si>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</si>
  <si>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</si>
  <si>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</si>
  <si>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</si>
  <si>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</si>
  <si>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</si>
  <si>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</si>
  <si>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</si>
  <si>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</si>
  <si>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</si>
  <si>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</si>
  <si>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</si>
  <si>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</si>
  <si>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</si>
  <si>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</si>
  <si>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</si>
  <si>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</si>
  <si>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</si>
  <si>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</si>
  <si>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</si>
  <si>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</si>
  <si>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</si>
  <si>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</si>
  <si>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</si>
  <si>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</si>
  <si>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</si>
  <si>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</si>
  <si>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</si>
  <si>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</si>
  <si>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</si>
  <si>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</si>
  <si>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</si>
  <si>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</si>
  <si>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</si>
  <si>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</si>
  <si>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</si>
  <si>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</si>
  <si>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</si>
  <si>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</si>
  <si>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</si>
  <si>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</si>
  <si>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</si>
  <si>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</si>
  <si>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</si>
  <si>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</si>
  <si>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</si>
  <si>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</si>
  <si>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</si>
  <si>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</si>
  <si>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</si>
  <si>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</si>
  <si>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</si>
  <si>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</si>
  <si>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</si>
  <si>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</si>
  <si>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</si>
  <si>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</si>
  <si>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</si>
  <si>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</si>
  <si>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</si>
  <si>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</si>
  <si>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</si>
  <si>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</si>
  <si>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</si>
  <si>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</si>
  <si>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</si>
  <si>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</si>
  <si>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</si>
  <si>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</si>
  <si>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</si>
  <si>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</si>
  <si>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</si>
  <si>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</si>
  <si>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</si>
  <si>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</si>
  <si>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</si>
  <si>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</si>
  <si>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</si>
  <si>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</si>
  <si>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</si>
  <si>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</si>
  <si>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</si>
  <si>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</si>
  <si>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</si>
  <si>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</si>
  <si>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</si>
  <si>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</si>
  <si>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</si>
  <si>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</si>
  <si>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</si>
  <si>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</si>
  <si>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</si>
  <si>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</si>
  <si>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</si>
  <si>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</si>
  <si>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</si>
  <si>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</si>
  <si>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</si>
  <si>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</si>
  <si>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</si>
  <si>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</si>
  <si>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</si>
  <si>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</si>
  <si>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</si>
  <si>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</si>
  <si>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</si>
  <si>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</si>
  <si>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</si>
  <si>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</si>
  <si>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</si>
  <si>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</si>
  <si>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</si>
  <si>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</si>
  <si>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</si>
  <si>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</si>
  <si>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</si>
  <si>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</si>
  <si>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</si>
  <si>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</si>
  <si>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</si>
  <si>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</si>
  <si>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</si>
  <si>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</si>
  <si>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</si>
  <si>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</si>
  <si>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</si>
  <si>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</si>
  <si>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</si>
  <si>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</si>
  <si>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</si>
  <si>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</si>
  <si>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</si>
  <si>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</si>
  <si>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</si>
  <si>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</si>
  <si>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</si>
  <si>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</si>
  <si>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</si>
  <si>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</si>
  <si>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</si>
  <si>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</si>
  <si>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</si>
  <si>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</si>
  <si>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</si>
  <si>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</si>
  <si>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</si>
  <si>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</si>
  <si>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</si>
  <si>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</si>
  <si>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</si>
  <si>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</si>
  <si>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</si>
  <si>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</si>
  <si>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</si>
  <si>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</si>
  <si>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</si>
  <si>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</si>
  <si>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</si>
  <si>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</si>
  <si>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</si>
  <si>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</si>
  <si>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</si>
  <si>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</si>
  <si>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</si>
  <si>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</si>
  <si>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</si>
  <si>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</si>
  <si>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</si>
  <si>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</si>
  <si>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</si>
  <si>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</si>
  <si>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</si>
  <si>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</si>
  <si>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</si>
  <si>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</si>
  <si>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</si>
  <si>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</si>
  <si>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</si>
  <si>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</si>
  <si>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</si>
  <si>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</si>
  <si>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</si>
  <si>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</si>
  <si>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</si>
  <si>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</si>
  <si>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</si>
  <si>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</si>
  <si>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</si>
  <si>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</si>
  <si>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</si>
  <si>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</si>
  <si>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</si>
  <si>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</si>
  <si>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</si>
  <si>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</si>
  <si>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</si>
  <si>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</si>
  <si>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</si>
  <si>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</si>
  <si>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</si>
  <si>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</si>
  <si>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</si>
  <si>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</si>
  <si>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</si>
  <si>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</si>
  <si>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</si>
  <si>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</si>
  <si>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</si>
  <si>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</si>
  <si>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</si>
  <si>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</si>
  <si>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</si>
  <si>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</si>
  <si>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</si>
  <si>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</si>
  <si>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</si>
  <si>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</si>
  <si>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</si>
  <si>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</si>
  <si>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</si>
  <si>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</si>
  <si>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</si>
  <si>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</si>
  <si>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</si>
  <si>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</si>
  <si>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</si>
  <si>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</si>
  <si>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</si>
  <si>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</si>
  <si>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</si>
  <si>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</si>
  <si>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</si>
  <si>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</si>
  <si>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</si>
  <si>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</si>
  <si>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</si>
  <si>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</si>
  <si>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</si>
  <si>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</si>
  <si>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</si>
  <si>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</si>
  <si>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</si>
  <si>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</si>
  <si>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</si>
  <si>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</si>
  <si>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</si>
  <si>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</si>
  <si>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</si>
  <si>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</si>
  <si>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</si>
  <si>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</si>
  <si>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</si>
  <si>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</si>
  <si>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</si>
  <si>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</si>
  <si>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</si>
  <si>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</si>
  <si>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</si>
  <si>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</si>
  <si>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</si>
  <si>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</si>
  <si>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</si>
  <si>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</si>
  <si>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</si>
  <si>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</si>
  <si>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</si>
  <si>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</si>
  <si>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</si>
  <si>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</si>
  <si>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</si>
  <si>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</si>
  <si>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</si>
  <si>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</si>
  <si>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</si>
  <si>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</si>
  <si>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</si>
  <si>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</si>
  <si>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</si>
  <si>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</si>
  <si>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</si>
  <si>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</si>
  <si>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</si>
  <si>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</si>
  <si>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</si>
  <si>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</si>
  <si>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</si>
  <si>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</si>
  <si>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</si>
  <si>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</si>
  <si>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</si>
  <si>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</si>
  <si>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</si>
  <si>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</si>
  <si>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</si>
  <si>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</si>
  <si>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</si>
  <si>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</si>
  <si>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</si>
  <si>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</si>
  <si>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</si>
  <si>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</si>
  <si>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</si>
  <si>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</si>
  <si>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</si>
  <si>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</si>
  <si>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</si>
  <si>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</si>
  <si>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</si>
  <si>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</si>
  <si>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</si>
  <si>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</si>
  <si>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</si>
  <si>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</si>
  <si>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</si>
  <si>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</si>
  <si>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</si>
  <si>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</si>
  <si>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</si>
  <si>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</si>
  <si>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</si>
  <si>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</si>
  <si>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</si>
  <si>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</si>
  <si>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</si>
  <si>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</si>
  <si>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</si>
  <si>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</si>
  <si>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</si>
  <si>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</si>
  <si>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</si>
  <si>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</si>
  <si>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</si>
  <si>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</si>
  <si>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</si>
  <si>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</si>
  <si>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</si>
  <si>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</si>
  <si>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</si>
  <si>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</si>
  <si>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</si>
  <si>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</si>
  <si>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</si>
  <si>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</si>
  <si>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</si>
  <si>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</si>
  <si>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</si>
  <si>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</si>
  <si>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</si>
  <si>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</si>
  <si>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</si>
  <si>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</si>
  <si>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</si>
  <si>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</si>
  <si>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</si>
  <si>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</si>
  <si>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</si>
  <si>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</si>
  <si>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</si>
  <si>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</si>
  <si>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</si>
  <si>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</si>
  <si>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</si>
  <si>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</si>
  <si>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</si>
  <si>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</si>
  <si>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</si>
  <si>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</si>
  <si>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</si>
  <si>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</si>
  <si>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</si>
  <si>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</si>
  <si>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</si>
  <si>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</si>
  <si>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</si>
  <si>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</si>
  <si>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</si>
  <si>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</si>
  <si>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</si>
  <si>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</si>
  <si>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</si>
  <si>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</si>
  <si>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</si>
  <si>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</si>
  <si>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</si>
  <si>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</si>
  <si>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</si>
  <si>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</si>
  <si>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</si>
  <si>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</si>
  <si>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</si>
  <si>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</si>
  <si>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</si>
  <si>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</si>
  <si>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</si>
  <si>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</si>
  <si>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</si>
  <si>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</si>
  <si>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</si>
  <si>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</si>
  <si>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</si>
  <si>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</si>
  <si>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</si>
  <si>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</si>
  <si>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</si>
  <si>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</si>
  <si>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</si>
  <si>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</si>
  <si>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</si>
  <si>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</si>
  <si>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</si>
  <si>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</si>
  <si>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</si>
  <si>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</si>
  <si>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</si>
  <si>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</si>
  <si>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</si>
  <si>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</si>
  <si>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</si>
  <si>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</si>
  <si>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</si>
  <si>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</si>
  <si>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</si>
  <si>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</si>
  <si>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</si>
  <si>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</si>
  <si>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</si>
  <si>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</si>
  <si>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</si>
  <si>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</si>
  <si>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</si>
  <si>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</si>
  <si>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</si>
  <si>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</si>
  <si>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</si>
  <si>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</si>
  <si>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</si>
  <si>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</si>
  <si>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</si>
  <si>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</si>
  <si>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</si>
  <si>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</si>
  <si>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</si>
  <si>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</si>
  <si>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</si>
  <si>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</si>
  <si>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</si>
  <si>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</si>
  <si>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</si>
  <si>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</si>
  <si>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</si>
  <si>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</si>
  <si>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</si>
  <si>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</si>
  <si>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</si>
  <si>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</si>
  <si>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</si>
  <si>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</si>
  <si>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</si>
  <si>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</si>
  <si>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</si>
  <si>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</si>
  <si>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</si>
  <si>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</si>
  <si>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</si>
  <si>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</si>
  <si>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</si>
  <si>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</si>
  <si>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</si>
  <si>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</si>
  <si>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</si>
  <si>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</si>
  <si>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</si>
  <si>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</si>
  <si>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</si>
  <si>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</si>
  <si>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</si>
  <si>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</si>
  <si>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</si>
  <si>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</si>
  <si>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</si>
  <si>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</si>
  <si>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</si>
  <si>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</si>
  <si>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</si>
  <si>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</si>
  <si>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</si>
  <si>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</si>
  <si>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</si>
  <si>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</si>
  <si>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</si>
  <si>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</si>
  <si>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</si>
  <si>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</si>
  <si>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</si>
  <si>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</si>
  <si>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</si>
  <si>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</si>
  <si>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</si>
  <si>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</si>
  <si>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</si>
  <si>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</si>
  <si>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</si>
  <si>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</si>
  <si>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</si>
  <si>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</si>
  <si>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</si>
  <si>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</si>
  <si>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</si>
  <si>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</si>
  <si>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</si>
  <si>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</si>
  <si>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</si>
  <si>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</si>
  <si>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</si>
  <si>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</si>
  <si>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</si>
  <si>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</si>
  <si>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</si>
  <si>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</si>
  <si>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</si>
  <si>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</si>
  <si>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</si>
  <si>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</si>
  <si>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</si>
  <si>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</si>
  <si>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</si>
  <si>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</si>
  <si>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</si>
  <si>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</si>
  <si>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</si>
  <si>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</si>
  <si>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</si>
  <si>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</si>
  <si>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</si>
  <si>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</si>
  <si>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</si>
  <si>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</si>
  <si>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</si>
  <si>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</si>
  <si>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</si>
  <si>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</si>
  <si>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</si>
  <si>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</si>
  <si>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</si>
  <si>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</si>
  <si>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</si>
  <si>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</si>
  <si>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</si>
  <si>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</si>
  <si>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</si>
  <si>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</si>
  <si>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</si>
  <si>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</si>
  <si>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</si>
  <si>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</si>
  <si>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</si>
  <si>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</si>
  <si>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</si>
  <si>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</si>
  <si>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</si>
  <si>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</si>
  <si>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</si>
  <si>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</si>
  <si>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</si>
  <si>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</si>
  <si>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</si>
  <si>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</si>
  <si>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</si>
  <si>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</si>
  <si>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</si>
  <si>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</si>
  <si>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</si>
  <si>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</si>
  <si>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</si>
  <si>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</si>
  <si>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</si>
  <si>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</si>
  <si>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</si>
  <si>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</si>
  <si>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</si>
  <si>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</si>
  <si>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</si>
  <si>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</si>
  <si>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</si>
  <si>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</si>
  <si>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</si>
  <si>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</si>
  <si>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</si>
  <si>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</si>
  <si>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</si>
  <si>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</si>
  <si>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</si>
  <si>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</si>
  <si>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</si>
  <si>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</si>
  <si>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</si>
  <si>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</si>
  <si>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</si>
  <si>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</si>
  <si>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</si>
  <si>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</si>
  <si>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</si>
  <si>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</si>
  <si>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</si>
  <si>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</si>
  <si>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</si>
  <si>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</si>
  <si>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</si>
  <si>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</si>
  <si>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</si>
  <si>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</si>
  <si>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</si>
  <si>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</si>
  <si>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</si>
  <si>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</si>
  <si>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</si>
  <si>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</si>
  <si>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</si>
  <si>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</si>
  <si>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</si>
  <si>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</si>
  <si>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</si>
  <si>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</si>
  <si>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</si>
  <si>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</si>
  <si>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</si>
  <si>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</si>
  <si>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</si>
  <si>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</si>
  <si>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</si>
  <si>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</si>
  <si>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</si>
  <si>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</si>
  <si>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</si>
  <si>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</si>
  <si>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</si>
  <si>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</si>
  <si>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</si>
  <si>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</si>
  <si>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</si>
  <si>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</si>
  <si>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</si>
  <si>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</si>
  <si>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</si>
  <si>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</si>
  <si>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</si>
  <si>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</si>
  <si>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</si>
  <si>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</si>
  <si>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</si>
  <si>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</si>
  <si>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</si>
  <si>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</si>
  <si>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</si>
  <si>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</si>
  <si>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</si>
  <si>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</si>
  <si>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</si>
  <si>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</si>
  <si>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</si>
  <si>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</si>
  <si>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</si>
  <si>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</si>
  <si>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</si>
  <si>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</si>
  <si>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</si>
  <si>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</si>
  <si>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</si>
  <si>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</si>
  <si>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</si>
  <si>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</si>
  <si>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</si>
  <si>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</si>
  <si>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</si>
  <si>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</si>
  <si>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</si>
  <si>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</si>
  <si>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</si>
  <si>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</si>
  <si>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</si>
  <si>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</si>
  <si>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</si>
  <si>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</si>
  <si>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</si>
  <si>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</si>
  <si>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</si>
  <si>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</si>
  <si>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</si>
  <si>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</si>
  <si>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</si>
  <si>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</si>
  <si>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</si>
  <si>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</si>
  <si>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</si>
  <si>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</si>
  <si>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</si>
  <si>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</si>
  <si>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</si>
  <si>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</si>
  <si>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</si>
  <si>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</si>
  <si>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</si>
  <si>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</si>
  <si>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</si>
  <si>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</si>
  <si>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</si>
  <si>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</si>
  <si>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</si>
  <si>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</si>
  <si>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</si>
  <si>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</si>
  <si>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</si>
  <si>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</si>
  <si>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</si>
  <si>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</si>
  <si>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</si>
  <si>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</si>
  <si>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</si>
  <si>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</si>
  <si>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</si>
  <si>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</si>
  <si>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</si>
  <si>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</si>
  <si>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</si>
  <si>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</si>
  <si>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</si>
  <si>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</si>
  <si>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</si>
  <si>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</si>
  <si>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</si>
  <si>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</si>
  <si>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</si>
  <si>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</si>
  <si>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</si>
  <si>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</si>
  <si>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</si>
  <si>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</si>
  <si>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</si>
  <si>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</si>
  <si>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</si>
  <si>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</si>
  <si>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</si>
  <si>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</si>
  <si>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</si>
  <si>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</si>
  <si>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</si>
  <si>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</si>
  <si>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</si>
  <si>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</si>
  <si>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</si>
  <si>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</si>
  <si>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</si>
  <si>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</si>
  <si>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</si>
  <si>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</si>
  <si>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</si>
  <si>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</si>
  <si>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</si>
  <si>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</si>
  <si>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</si>
  <si>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</si>
  <si>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</si>
  <si>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</si>
  <si>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</si>
  <si>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</si>
  <si>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</si>
  <si>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</si>
  <si>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</si>
  <si>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</si>
  <si>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</si>
  <si>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</si>
  <si>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</si>
  <si>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</si>
  <si>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</si>
  <si>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</si>
  <si>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</si>
  <si>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</si>
  <si>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</si>
  <si>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</si>
  <si>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</si>
  <si>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</si>
  <si>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</si>
  <si>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</si>
  <si>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</si>
  <si>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</si>
  <si>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</si>
  <si>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</si>
  <si>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</si>
  <si>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</si>
  <si>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</si>
  <si>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</si>
  <si>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</si>
  <si>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</si>
  <si>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</si>
  <si>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</si>
  <si>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</si>
  <si>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</si>
  <si>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</si>
  <si>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</si>
  <si>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</si>
  <si>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</si>
  <si>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</si>
  <si>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</si>
  <si>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</si>
  <si>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</si>
  <si>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</si>
  <si>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</si>
  <si>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</si>
  <si>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</si>
  <si>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</si>
  <si>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</si>
  <si>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</si>
  <si>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</si>
  <si>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</si>
  <si>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</si>
  <si>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</si>
  <si>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</si>
  <si>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</si>
  <si>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</si>
  <si>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</si>
  <si>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</si>
  <si>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</si>
  <si>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</si>
  <si>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</si>
  <si>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</si>
  <si>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</si>
  <si>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</si>
  <si>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</si>
  <si>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</si>
  <si>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</si>
  <si>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</si>
  <si>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</si>
  <si>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</si>
  <si>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</si>
  <si>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</si>
  <si>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</si>
  <si>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</si>
  <si>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</si>
  <si>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</si>
  <si>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</si>
  <si>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</si>
  <si>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</si>
  <si>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</si>
  <si>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</si>
  <si>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</si>
  <si>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</si>
  <si>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</si>
  <si>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</si>
  <si>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</si>
  <si>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</si>
  <si>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</si>
  <si>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</si>
  <si>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</si>
  <si>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</si>
  <si>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</si>
  <si>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</si>
  <si>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</si>
  <si>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</si>
  <si>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</si>
  <si>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</si>
  <si>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</si>
  <si>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</si>
  <si>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</si>
  <si>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</si>
  <si>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</si>
  <si>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</si>
  <si>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</si>
  <si>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</si>
  <si>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</si>
  <si>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</si>
  <si>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</si>
  <si>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</si>
  <si>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</si>
  <si>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</si>
  <si>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</si>
  <si>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</si>
  <si>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</si>
  <si>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</si>
  <si>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</si>
  <si>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</si>
  <si>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</si>
  <si>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</si>
  <si>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</si>
  <si>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</si>
  <si>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</si>
  <si>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</si>
  <si>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</si>
  <si>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</si>
  <si>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</si>
  <si>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</si>
  <si>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</si>
  <si>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</si>
  <si>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</si>
  <si>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</si>
  <si>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</si>
  <si>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</si>
  <si>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</si>
  <si>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</si>
  <si>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</si>
  <si>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</si>
  <si>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</si>
  <si>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</si>
  <si>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</si>
  <si>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</si>
  <si>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</si>
  <si>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</si>
  <si>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</si>
  <si>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</si>
  <si>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</si>
  <si>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</si>
  <si>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</si>
  <si>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</si>
  <si>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</si>
  <si>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</si>
  <si>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</si>
  <si>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</si>
  <si>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</si>
  <si>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</si>
  <si>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</si>
  <si>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</si>
  <si>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</si>
  <si>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</si>
  <si>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</si>
  <si>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</si>
  <si>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</si>
  <si>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</si>
  <si>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</si>
  <si>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</si>
  <si>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</si>
  <si>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</si>
  <si>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</si>
  <si>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</si>
  <si>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</si>
  <si>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</si>
  <si>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</si>
  <si>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</si>
  <si>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</si>
  <si>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</si>
  <si>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</si>
  <si>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</si>
  <si>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</si>
  <si>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</si>
  <si>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</si>
  <si>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</si>
  <si>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</si>
  <si>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</si>
  <si>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</si>
  <si>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</si>
  <si>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</si>
  <si>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</si>
  <si>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</si>
  <si>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</si>
  <si>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</si>
  <si>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</si>
  <si>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</si>
  <si>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</si>
  <si>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</si>
  <si>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</si>
  <si>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</si>
  <si>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</si>
  <si>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</si>
  <si>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</si>
  <si>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</si>
  <si>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</si>
  <si>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</si>
  <si>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</si>
  <si>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</si>
  <si>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</si>
  <si>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</si>
  <si>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</si>
  <si>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</si>
  <si>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</si>
  <si>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</si>
  <si>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</si>
  <si>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</si>
  <si>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</si>
  <si>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</si>
  <si>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</si>
  <si>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</si>
  <si>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</si>
  <si>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</si>
  <si>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</si>
  <si>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</si>
  <si>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</si>
  <si>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</si>
  <si>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</si>
  <si>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</si>
  <si>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</si>
  <si>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</si>
  <si>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</si>
  <si>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</si>
  <si>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</si>
  <si>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</si>
  <si>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</si>
  <si>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</si>
  <si>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</si>
  <si>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</si>
  <si>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</si>
  <si>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</si>
  <si>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</si>
  <si>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</si>
  <si>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</si>
  <si>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</si>
  <si>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</si>
  <si>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</si>
  <si>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</si>
  <si>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</si>
  <si>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</si>
  <si>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</si>
  <si>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</si>
  <si>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</si>
  <si>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</si>
  <si>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</si>
  <si>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</si>
  <si>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</si>
  <si>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</si>
  <si>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</si>
  <si>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</si>
  <si>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</si>
  <si>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</si>
  <si>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</si>
  <si>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</si>
  <si>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</si>
  <si>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</si>
  <si>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</si>
  <si>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</si>
  <si>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</si>
  <si>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</si>
  <si>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</si>
  <si>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</si>
  <si>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</si>
  <si>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</si>
  <si>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</si>
  <si>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</si>
  <si>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</si>
  <si>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</si>
  <si>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</si>
  <si>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</si>
  <si>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</si>
  <si>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</si>
  <si>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</si>
  <si>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</si>
  <si>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</si>
  <si>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</si>
  <si>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</si>
  <si>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</si>
  <si>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</si>
  <si>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</si>
  <si>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</si>
  <si>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</si>
  <si>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</si>
  <si>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</si>
  <si>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</si>
  <si>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</si>
  <si>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</si>
  <si>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</si>
  <si>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</si>
  <si>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</si>
  <si>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</si>
  <si>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</si>
  <si>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</si>
  <si>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</si>
  <si>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</si>
  <si>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</si>
  <si>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</si>
  <si>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</si>
  <si>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</si>
  <si>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</si>
  <si>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</si>
  <si>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</si>
  <si>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</si>
  <si>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</si>
  <si>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</si>
  <si>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</si>
  <si>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</si>
  <si>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</si>
  <si>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</si>
  <si>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</si>
  <si>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</si>
  <si>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</si>
  <si>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</si>
  <si>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</si>
  <si>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</si>
  <si>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</si>
  <si>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</si>
  <si>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</si>
  <si>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</si>
  <si>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</si>
  <si>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</si>
  <si>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</si>
  <si>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</si>
  <si>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</si>
  <si>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</si>
  <si>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</si>
  <si>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</si>
  <si>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</si>
  <si>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</si>
  <si>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</si>
  <si>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</si>
  <si>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</si>
  <si>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</si>
  <si>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</si>
  <si>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</si>
  <si>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</si>
  <si>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</si>
  <si>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</si>
  <si>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</si>
  <si>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</si>
  <si>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</si>
  <si>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</si>
  <si>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</si>
  <si>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</si>
  <si>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</si>
  <si>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</si>
  <si>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</si>
  <si>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</si>
  <si>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</si>
  <si>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</si>
  <si>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</si>
  <si>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</si>
  <si>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</si>
  <si>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</si>
  <si>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</si>
  <si>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</si>
  <si>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</si>
  <si>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</si>
  <si>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</si>
  <si>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</si>
  <si>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</si>
  <si>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</si>
  <si>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</si>
  <si>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</si>
  <si>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</si>
  <si>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</si>
  <si>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</si>
  <si>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</si>
  <si>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</si>
  <si>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</si>
  <si>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</si>
  <si>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</si>
  <si>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</si>
  <si>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</si>
  <si>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</si>
  <si>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</si>
  <si>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</si>
  <si>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</si>
  <si>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</si>
  <si>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</si>
  <si>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</si>
  <si>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</si>
  <si>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</si>
  <si>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</si>
  <si>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</si>
  <si>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</si>
  <si>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</si>
  <si>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</si>
  <si>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</si>
  <si>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</si>
  <si>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</si>
  <si>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</si>
  <si>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</si>
  <si>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</si>
  <si>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</si>
  <si>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</si>
  <si>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</si>
  <si>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</si>
  <si>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</si>
  <si>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</si>
  <si>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</si>
  <si>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</si>
  <si>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</si>
  <si>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</si>
  <si>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</si>
  <si>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</si>
  <si>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</si>
  <si>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</si>
  <si>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</si>
  <si>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</si>
  <si>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</si>
  <si>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</si>
  <si>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</si>
  <si>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</si>
  <si>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</si>
  <si>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</si>
  <si>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</si>
  <si>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</si>
  <si>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</si>
  <si>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</si>
  <si>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</si>
  <si>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</si>
  <si>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</si>
  <si>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</si>
  <si>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</si>
  <si>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</si>
  <si>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</si>
  <si>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</si>
  <si>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</si>
  <si>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</si>
  <si>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</si>
  <si>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</si>
  <si>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</si>
  <si>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</si>
  <si>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</si>
  <si>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</si>
  <si>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</si>
  <si>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</si>
  <si>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</si>
  <si>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</si>
  <si>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</si>
  <si>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</si>
  <si>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</si>
  <si>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</si>
  <si>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</si>
  <si>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</si>
  <si>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</si>
  <si>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</si>
  <si>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</si>
  <si>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</si>
  <si>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</si>
  <si>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</si>
  <si>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</si>
  <si>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</si>
  <si>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</si>
  <si>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</si>
  <si>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</si>
  <si>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</si>
  <si>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</si>
  <si>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</si>
  <si>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</si>
  <si>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</si>
  <si>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</si>
  <si>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</si>
  <si>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</si>
  <si>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</si>
  <si>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</si>
  <si>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</si>
  <si>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</si>
  <si>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</si>
  <si>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</si>
  <si>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</si>
  <si>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</si>
  <si>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</si>
  <si>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</si>
  <si>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</si>
  <si>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</si>
  <si>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</si>
  <si>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</si>
  <si>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</si>
  <si>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</si>
  <si>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</si>
  <si>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</si>
  <si>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</si>
  <si>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</si>
  <si>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</si>
  <si>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</si>
  <si>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</si>
  <si>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</si>
  <si>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</si>
  <si>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</si>
  <si>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</si>
  <si>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</si>
  <si>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</si>
  <si>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</si>
  <si>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</si>
  <si>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</si>
  <si>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</si>
  <si>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</si>
  <si>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</si>
  <si>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</si>
  <si>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</si>
  <si>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</si>
  <si>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</si>
  <si>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</si>
  <si>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</si>
  <si>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</si>
  <si>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</si>
  <si>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</si>
  <si>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</si>
  <si>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</si>
  <si>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</si>
  <si>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</si>
  <si>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</si>
  <si>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</si>
  <si>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</si>
  <si>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</si>
  <si>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</si>
  <si>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</si>
  <si>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</si>
  <si>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</si>
  <si>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</si>
  <si>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</si>
  <si>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</si>
  <si>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</si>
  <si>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</si>
  <si>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</si>
  <si>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</si>
  <si>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</si>
  <si>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</si>
  <si>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</si>
  <si>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</si>
  <si>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</si>
  <si>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</si>
  <si>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</si>
  <si>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</si>
  <si>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</si>
  <si>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</si>
  <si>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</si>
  <si>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</si>
  <si>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</si>
  <si>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</si>
  <si>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</si>
  <si>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</si>
  <si>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</si>
  <si>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</si>
  <si>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</si>
  <si>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</si>
  <si>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</si>
  <si>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</si>
  <si>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</si>
  <si>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</si>
  <si>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</si>
  <si>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</si>
  <si>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</si>
  <si>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</si>
  <si>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</si>
  <si>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</si>
  <si>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</si>
  <si>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</si>
  <si>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</si>
  <si>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</si>
  <si>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</si>
  <si>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</si>
  <si>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</si>
  <si>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</si>
  <si>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</si>
  <si>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</si>
  <si>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</si>
  <si>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</si>
  <si>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</si>
  <si>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</si>
  <si>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</si>
  <si>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</si>
  <si>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</si>
  <si>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</si>
  <si>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</si>
  <si>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</si>
  <si>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</si>
  <si>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</si>
  <si>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</si>
  <si>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</si>
  <si>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</si>
  <si>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</si>
  <si>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</si>
  <si>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</si>
  <si>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</si>
  <si>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</si>
  <si>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</si>
  <si>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</si>
  <si>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</si>
  <si>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</si>
  <si>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</si>
  <si>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</si>
  <si>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</si>
  <si>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</si>
  <si>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</si>
  <si>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</si>
  <si>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</si>
  <si>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</si>
  <si>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</si>
  <si>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</si>
  <si>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</si>
  <si>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</si>
  <si>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</si>
  <si>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</si>
  <si>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</si>
  <si>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</si>
  <si>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</si>
  <si>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</si>
  <si>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</si>
  <si>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</si>
  <si>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</si>
  <si>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</si>
  <si>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</si>
  <si>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</si>
  <si>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</si>
  <si>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</si>
  <si>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</si>
  <si>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</si>
  <si>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</si>
  <si>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</si>
  <si>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</si>
  <si>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</si>
  <si>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</si>
  <si>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</si>
  <si>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</si>
  <si>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</si>
  <si>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</si>
  <si>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</si>
  <si>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</si>
  <si>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</si>
  <si>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</si>
  <si>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</si>
  <si>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</si>
  <si>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</si>
  <si>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</si>
  <si>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</si>
  <si>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</si>
  <si>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</si>
  <si>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</si>
  <si>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</si>
  <si>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</si>
  <si>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</si>
  <si>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</si>
  <si>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</si>
  <si>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</si>
  <si>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</si>
  <si>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</si>
  <si>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</si>
  <si>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</si>
  <si>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</si>
  <si>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</si>
  <si>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</si>
  <si>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</si>
  <si>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</si>
  <si>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</si>
  <si>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</si>
  <si>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</si>
  <si>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</si>
  <si>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</si>
  <si>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</si>
  <si>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</si>
  <si>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</si>
  <si>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</si>
  <si>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</si>
  <si>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</si>
  <si>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</si>
  <si>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</si>
  <si>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</si>
  <si>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</si>
  <si>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Secretaria</t>
  </si>
  <si>
    <t>Auxiliar Administrativo</t>
  </si>
  <si>
    <t>Asesor Juridico</t>
  </si>
  <si>
    <t xml:space="preserve">Jefatura de gabinete </t>
  </si>
  <si>
    <t>Coordinador de gabinete</t>
  </si>
  <si>
    <t>Encargada de proyectos</t>
  </si>
  <si>
    <t>Contralor Interno</t>
  </si>
  <si>
    <t>Organo de Control interno</t>
  </si>
  <si>
    <t>Auxiliar tecnico</t>
  </si>
  <si>
    <t>Chofer</t>
  </si>
  <si>
    <t>Recursos Humanos</t>
  </si>
  <si>
    <t>Director</t>
  </si>
  <si>
    <t>Auxiliar Operativo</t>
  </si>
  <si>
    <t>Comunicación social</t>
  </si>
  <si>
    <t>Directora</t>
  </si>
  <si>
    <t>Oficial Auxiliar</t>
  </si>
  <si>
    <t>Oficial</t>
  </si>
  <si>
    <t>Registro Civil</t>
  </si>
  <si>
    <t>Coordinadora del patrimonio cultural</t>
  </si>
  <si>
    <t xml:space="preserve">Maestra </t>
  </si>
  <si>
    <t>Afanadora</t>
  </si>
  <si>
    <t>Cronista Municipal</t>
  </si>
  <si>
    <t>Jardinero</t>
  </si>
  <si>
    <t>Deleg San Fco De Asis</t>
  </si>
  <si>
    <t>Delegado</t>
  </si>
  <si>
    <t>Delegacion las Margaritas</t>
  </si>
  <si>
    <t>Delegacion San Antonio Fdez</t>
  </si>
  <si>
    <t>Velador</t>
  </si>
  <si>
    <t>Delegacion la Purisima</t>
  </si>
  <si>
    <t>Hacienda Municipal</t>
  </si>
  <si>
    <t>Encargado de la Hacienda Municipal</t>
  </si>
  <si>
    <t>Auxiliar de contabilidad</t>
  </si>
  <si>
    <t>Auxiliar de ingresos</t>
  </si>
  <si>
    <t>Auxiliar administrativo</t>
  </si>
  <si>
    <t>Auxiliar de egresos</t>
  </si>
  <si>
    <t>Proveeduria</t>
  </si>
  <si>
    <t>Inspeccion y Vigilancia</t>
  </si>
  <si>
    <t>Inspector</t>
  </si>
  <si>
    <t>Mercados</t>
  </si>
  <si>
    <t>Sistemas</t>
  </si>
  <si>
    <t>Catastro e Impuesto predial</t>
  </si>
  <si>
    <t>Auxiliar operativo</t>
  </si>
  <si>
    <t>Obras Publicas</t>
  </si>
  <si>
    <t>Ayudante del modulo</t>
  </si>
  <si>
    <t>Chofer del modulo</t>
  </si>
  <si>
    <t>Albañil</t>
  </si>
  <si>
    <t>Supervisor</t>
  </si>
  <si>
    <t>Operador de maquinaria</t>
  </si>
  <si>
    <t>Encargado Modulo de Maquinaria</t>
  </si>
  <si>
    <t>Planeacion y Urbanizacion</t>
  </si>
  <si>
    <t>Coordinacion de servicios publicos municipales</t>
  </si>
  <si>
    <t>Mantenimiento de inmuebles</t>
  </si>
  <si>
    <t xml:space="preserve">Velador </t>
  </si>
  <si>
    <t>Pintor</t>
  </si>
  <si>
    <t>Estibador</t>
  </si>
  <si>
    <t>Afanador</t>
  </si>
  <si>
    <t>Administrador</t>
  </si>
  <si>
    <t>Cementerios</t>
  </si>
  <si>
    <t>Aseo publico</t>
  </si>
  <si>
    <t>Barrendero</t>
  </si>
  <si>
    <t>Jefe de cuadrilla</t>
  </si>
  <si>
    <t>Barrendera</t>
  </si>
  <si>
    <t>Parques y jardines</t>
  </si>
  <si>
    <t xml:space="preserve">Plazero </t>
  </si>
  <si>
    <t>Encargado de parques y jardines</t>
  </si>
  <si>
    <t>Encargado</t>
  </si>
  <si>
    <t>Electricista</t>
  </si>
  <si>
    <t>Alumbrado</t>
  </si>
  <si>
    <t>Transparencia y buenas practicas</t>
  </si>
  <si>
    <t xml:space="preserve">Director </t>
  </si>
  <si>
    <t>Servicios medicos municipales</t>
  </si>
  <si>
    <t>Medico</t>
  </si>
  <si>
    <t>Psicologo</t>
  </si>
  <si>
    <t>Enfermero</t>
  </si>
  <si>
    <t>Direccion  de movilidad y transporte</t>
  </si>
  <si>
    <t>Auxiliar de balizamiento</t>
  </si>
  <si>
    <t>Sub oficial</t>
  </si>
  <si>
    <t>Juez municipal</t>
  </si>
  <si>
    <t>Juzgado municipal</t>
  </si>
  <si>
    <t>Educacion</t>
  </si>
  <si>
    <t>Jefe de turno</t>
  </si>
  <si>
    <t>Desarrollo social y humano</t>
  </si>
  <si>
    <t>Desarrollo agropecuario</t>
  </si>
  <si>
    <t>Rastro municipal</t>
  </si>
  <si>
    <t xml:space="preserve">Direccion de igualdad sustantiva </t>
  </si>
  <si>
    <t xml:space="preserve">Direccion de proteccion civil </t>
  </si>
  <si>
    <t>1er oficial</t>
  </si>
  <si>
    <t>Teniente operativo</t>
  </si>
  <si>
    <t>Capitan del area de gestion de riesgos</t>
  </si>
  <si>
    <t>Cocinera</t>
  </si>
  <si>
    <t>Centro publico de mediacion</t>
  </si>
  <si>
    <t>Notificador</t>
  </si>
  <si>
    <t>Instituto de la juventud</t>
  </si>
  <si>
    <t>Jefe de oficina</t>
  </si>
  <si>
    <t>Taller Municipal</t>
  </si>
  <si>
    <t>Seguridad publica</t>
  </si>
  <si>
    <t>Comisario</t>
  </si>
  <si>
    <t>Patrullero</t>
  </si>
  <si>
    <t>Cabinero</t>
  </si>
  <si>
    <t>Alcaide</t>
  </si>
  <si>
    <t>Coordinador administrativo</t>
  </si>
  <si>
    <t>Agente municipal</t>
  </si>
  <si>
    <t>Agencias</t>
  </si>
  <si>
    <t xml:space="preserve"> Direccion de ecologia </t>
  </si>
  <si>
    <t>Vinculacion ciudadana</t>
  </si>
  <si>
    <t>Consejo municipal del deporte</t>
  </si>
  <si>
    <t>Inclusion y Desarrollo Integral</t>
  </si>
  <si>
    <t>Coordinacion de Asuntos Migratorios</t>
  </si>
  <si>
    <t>Inspector operativo</t>
  </si>
  <si>
    <t>Promotor</t>
  </si>
  <si>
    <t>Encargado de la unidad deportiva heroes ferrocarrileros</t>
  </si>
  <si>
    <t>Coordinadora de diversidad sexual</t>
  </si>
  <si>
    <t>Cooridnadora de identidad sexual</t>
  </si>
  <si>
    <t>Promocion economica</t>
  </si>
  <si>
    <t>3.1.1.1.1</t>
  </si>
  <si>
    <t>SALA DE REGIDORES</t>
  </si>
  <si>
    <t>3.1.1.1.2</t>
  </si>
  <si>
    <t>PRESIDENCIA MUNICIPAL</t>
  </si>
  <si>
    <t>3.1.1.1.3</t>
  </si>
  <si>
    <t>SECRETARIA GENERAL</t>
  </si>
  <si>
    <t>3.1.1.1.4</t>
  </si>
  <si>
    <t>SINDICATURA</t>
  </si>
  <si>
    <t>3.1.1.1.5</t>
  </si>
  <si>
    <t>COORDINACION DE GABINETE</t>
  </si>
  <si>
    <t>3.1.1.1.6</t>
  </si>
  <si>
    <t>ORGANO DE CONTROL INTERNO</t>
  </si>
  <si>
    <t>3.1.1.1.7</t>
  </si>
  <si>
    <t xml:space="preserve"> RECURSOS HUMANOS</t>
  </si>
  <si>
    <t>3.1.1.1.8</t>
  </si>
  <si>
    <t>COMUNICACION SOCIAL</t>
  </si>
  <si>
    <t>3.1.1.1.9</t>
  </si>
  <si>
    <t>REGISTRO CIVIL</t>
  </si>
  <si>
    <t>3.1.1.1.10</t>
  </si>
  <si>
    <t>CULTURA</t>
  </si>
  <si>
    <t>3.1.1.1.11</t>
  </si>
  <si>
    <t>DELEGACION SAN FRANCISCO DE ASIS</t>
  </si>
  <si>
    <t>3.1.1.1.12</t>
  </si>
  <si>
    <t>DELEGACION LAS MARGARITAS</t>
  </si>
  <si>
    <t>3.1.1.1.13</t>
  </si>
  <si>
    <t>DELEGACION SAN ANTONIO DE FERNANDEZ</t>
  </si>
  <si>
    <t>3.1.1.1.14</t>
  </si>
  <si>
    <t>DELEGACION LA PURISIMA</t>
  </si>
  <si>
    <t>3.1.1.1.15</t>
  </si>
  <si>
    <t>HACIENDA PUBLICA</t>
  </si>
  <si>
    <t>3.1.1.1.16</t>
  </si>
  <si>
    <t>PROVEEDURIA</t>
  </si>
  <si>
    <t>3.1.1.1.17</t>
  </si>
  <si>
    <t>INSPECCION Y VIGILANCIA</t>
  </si>
  <si>
    <t>3.1.1.1.18</t>
  </si>
  <si>
    <t>MERCADOS</t>
  </si>
  <si>
    <t>3.1.1.1.19</t>
  </si>
  <si>
    <t>SISTEMAS</t>
  </si>
  <si>
    <t>3.1.1.1.20</t>
  </si>
  <si>
    <t>CATASTRO</t>
  </si>
  <si>
    <t>3.1.1.1.21</t>
  </si>
  <si>
    <t>OBRAS PUBLICAS</t>
  </si>
  <si>
    <t>3.1.1.1.22</t>
  </si>
  <si>
    <t>PLANEACION Y URBANIZACION</t>
  </si>
  <si>
    <t>3.1.1.1.23</t>
  </si>
  <si>
    <t>COORDINACION DE SERVICIOS PUBLICOS</t>
  </si>
  <si>
    <t>3.1.1.1.24</t>
  </si>
  <si>
    <t>MANTENIMIENTO DE INMUEBLES</t>
  </si>
  <si>
    <t>3.1.1.1.25</t>
  </si>
  <si>
    <t>CEMENTERIOS</t>
  </si>
  <si>
    <t>3.1.1.1.26</t>
  </si>
  <si>
    <t>ASEO PUBLICO</t>
  </si>
  <si>
    <t>3.1.1.1.27</t>
  </si>
  <si>
    <t>PARQUES Y JARDINES</t>
  </si>
  <si>
    <t>3.1.1.1.28</t>
  </si>
  <si>
    <t>ALUMBRADO PUBLICO</t>
  </si>
  <si>
    <t>3.1.1.1.29</t>
  </si>
  <si>
    <t>TRANSPARENCIA Y BUENAS PRACTICAS</t>
  </si>
  <si>
    <t>3.1.1.1.30</t>
  </si>
  <si>
    <t>SERVICIOS MEDICOS MUNICIPALES</t>
  </si>
  <si>
    <t>3.1.1.1.31</t>
  </si>
  <si>
    <t>DIRECCION MOVILIDAD Y TRANSPORTE</t>
  </si>
  <si>
    <t>3.1.1.1.32</t>
  </si>
  <si>
    <t>JUZGADO MUNICIPAL</t>
  </si>
  <si>
    <t>3.1.1.1.33</t>
  </si>
  <si>
    <t>EDUCACION</t>
  </si>
  <si>
    <t>3.1.1.1.34</t>
  </si>
  <si>
    <t>DESARROLLO SOCIAL Y HUMANO</t>
  </si>
  <si>
    <t>3.1.1.1.35</t>
  </si>
  <si>
    <t>DESARROLLO AGROPECUARIO</t>
  </si>
  <si>
    <t>3.1.1.1.36</t>
  </si>
  <si>
    <t>RASTRO MUNICIPAL</t>
  </si>
  <si>
    <t>3.1.1.1.37</t>
  </si>
  <si>
    <t>IGUALDAD SUSTANTIVA</t>
  </si>
  <si>
    <t>3.1.1.1.38</t>
  </si>
  <si>
    <t>DIRECCION DE  PROTECCION CIVIL</t>
  </si>
  <si>
    <t>3.1.1.1.39</t>
  </si>
  <si>
    <t>3.1.1.1.40</t>
  </si>
  <si>
    <t>TALLER  MUNICIPAL</t>
  </si>
  <si>
    <t>3.1.1.1.41</t>
  </si>
  <si>
    <t>SEGURIDAD PUBLICA</t>
  </si>
  <si>
    <t>3.1.1.1.42</t>
  </si>
  <si>
    <t>AGENCIAS</t>
  </si>
  <si>
    <t>3.1.1.1.43</t>
  </si>
  <si>
    <t>ECOLOGIA Y MEDIO AMBIENTE</t>
  </si>
  <si>
    <t>3.1.1.1.44</t>
  </si>
  <si>
    <t>VINCULACION CIUDADANA</t>
  </si>
  <si>
    <t>3.1.1.1.45</t>
  </si>
  <si>
    <t>CONSEJO MUNICIPAL DEL DEPORTE</t>
  </si>
  <si>
    <t>3.1.1.1.46</t>
  </si>
  <si>
    <t>3.1.1.1.47</t>
  </si>
  <si>
    <t>INCLUSION Y DESARROLLO INTEGRAL A DISCAP</t>
  </si>
  <si>
    <t>3.1.1.1.48</t>
  </si>
  <si>
    <t>COORDINACION DE ASUNTOS PARA MIGRANTES</t>
  </si>
  <si>
    <t>SERVICIOS PUBLICOS</t>
  </si>
  <si>
    <t>ASISTENCIA SOCIAL</t>
  </si>
  <si>
    <t xml:space="preserve">INVERSION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</si>
</sst>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215055937.40400001</c:v>
                </c:pt>
                <c:pt idx="3">
                  <c:v>0</c:v>
                </c:pt>
                <c:pt idx="4">
                  <c:v>896230</c:v>
                </c:pt>
                <c:pt idx="5">
                  <c:v>8156652</c:v>
                </c:pt>
                <c:pt idx="6">
                  <c:v>26035704.280000001</c:v>
                </c:pt>
                <c:pt idx="7">
                  <c:v>601965</c:v>
                </c:pt>
                <c:pt idx="8">
                  <c:v>0</c:v>
                </c:pt>
                <c:pt idx="9">
                  <c:v>32244641.68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128886243.86319989</c:v>
                </c:pt>
                <c:pt idx="1">
                  <c:v>25604890</c:v>
                </c:pt>
                <c:pt idx="2">
                  <c:v>65740000</c:v>
                </c:pt>
                <c:pt idx="3">
                  <c:v>27100000</c:v>
                </c:pt>
                <c:pt idx="4">
                  <c:v>3260000</c:v>
                </c:pt>
                <c:pt idx="5">
                  <c:v>32399996</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x14ac:dyDescent="0.2">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10.25" x14ac:dyDescent="0.2">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1.5" x14ac:dyDescent="0.2">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1.5" x14ac:dyDescent="0.2">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x14ac:dyDescent="0.2">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x14ac:dyDescent="0.2">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x14ac:dyDescent="0.2">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x14ac:dyDescent="0.2">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5" x14ac:dyDescent="0.2">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x14ac:dyDescent="0.2">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x14ac:dyDescent="0.2">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x14ac:dyDescent="0.2">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x14ac:dyDescent="0.2">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5" x14ac:dyDescent="0.2">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x14ac:dyDescent="0.2">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x14ac:dyDescent="0.2">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7.25" x14ac:dyDescent="0.2">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x14ac:dyDescent="0.2">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x14ac:dyDescent="0.2">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x14ac:dyDescent="0.2">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x14ac:dyDescent="0.2">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x14ac:dyDescent="0.2">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x14ac:dyDescent="0.2">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x14ac:dyDescent="0.2">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x14ac:dyDescent="0.2">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x14ac:dyDescent="0.2">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x14ac:dyDescent="0.2">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x14ac:dyDescent="0.2">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x14ac:dyDescent="0.2">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x14ac:dyDescent="0.2">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x14ac:dyDescent="0.2">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x14ac:dyDescent="0.2">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x14ac:dyDescent="0.2">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x14ac:dyDescent="0.2">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x14ac:dyDescent="0.2">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x14ac:dyDescent="0.2">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x14ac:dyDescent="0.2">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x14ac:dyDescent="0.2">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x14ac:dyDescent="0.2">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1.5" x14ac:dyDescent="0.2">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x14ac:dyDescent="0.2">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x14ac:dyDescent="0.2">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x14ac:dyDescent="0.2">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x14ac:dyDescent="0.2">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5" x14ac:dyDescent="0.2">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20.5" x14ac:dyDescent="0.2">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6" x14ac:dyDescent="0.2">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7.25" x14ac:dyDescent="0.2">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x14ac:dyDescent="0.2">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6" x14ac:dyDescent="0.2">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x14ac:dyDescent="0.2">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x14ac:dyDescent="0.2">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x14ac:dyDescent="0.2">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5" x14ac:dyDescent="0.2">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x14ac:dyDescent="0.2">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x14ac:dyDescent="0.2">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x14ac:dyDescent="0.2">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7.25" x14ac:dyDescent="0.2">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x14ac:dyDescent="0.2">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5" x14ac:dyDescent="0.2">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x14ac:dyDescent="0.2">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x14ac:dyDescent="0.2">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x14ac:dyDescent="0.2">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5" x14ac:dyDescent="0.2">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x14ac:dyDescent="0.2">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x14ac:dyDescent="0.2">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5" x14ac:dyDescent="0.2">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x14ac:dyDescent="0.2">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x14ac:dyDescent="0.2">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x14ac:dyDescent="0.2">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x14ac:dyDescent="0.2">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x14ac:dyDescent="0.2">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x14ac:dyDescent="0.2">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x14ac:dyDescent="0.2">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x14ac:dyDescent="0.2">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5" x14ac:dyDescent="0.2">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5" x14ac:dyDescent="0.2">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5" x14ac:dyDescent="0.2">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x14ac:dyDescent="0.2">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5" x14ac:dyDescent="0.2">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x14ac:dyDescent="0.2">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5" x14ac:dyDescent="0.2">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3" x14ac:dyDescent="0.2">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x14ac:dyDescent="0.2">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x14ac:dyDescent="0.2">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8.75" x14ac:dyDescent="0.2">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5" x14ac:dyDescent="0.2">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x14ac:dyDescent="0.2">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x14ac:dyDescent="0.2">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x14ac:dyDescent="0.2">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x14ac:dyDescent="0.2">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x14ac:dyDescent="0.2">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x14ac:dyDescent="0.2">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x14ac:dyDescent="0.2">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x14ac:dyDescent="0.2">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x14ac:dyDescent="0.2">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x14ac:dyDescent="0.2">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x14ac:dyDescent="0.2">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x14ac:dyDescent="0.2">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31.5" x14ac:dyDescent="0.2">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x14ac:dyDescent="0.2">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3" x14ac:dyDescent="0.2">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x14ac:dyDescent="0.2">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x14ac:dyDescent="0.2">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x14ac:dyDescent="0.2">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5" x14ac:dyDescent="0.2">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x14ac:dyDescent="0.2">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x14ac:dyDescent="0.2">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x14ac:dyDescent="0.2">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x14ac:dyDescent="0.2">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31.5" x14ac:dyDescent="0.2">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5" x14ac:dyDescent="0.2">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5" x14ac:dyDescent="0.2">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x14ac:dyDescent="0.2">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x14ac:dyDescent="0.2">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x14ac:dyDescent="0.2">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5" x14ac:dyDescent="0.2">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x14ac:dyDescent="0.2">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5" x14ac:dyDescent="0.2">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x14ac:dyDescent="0.2">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5" x14ac:dyDescent="0.2">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5" x14ac:dyDescent="0.2">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5" x14ac:dyDescent="0.2">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5" x14ac:dyDescent="0.2">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3" x14ac:dyDescent="0.2">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x14ac:dyDescent="0.2">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x14ac:dyDescent="0.2">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x14ac:dyDescent="0.2">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x14ac:dyDescent="0.2">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x14ac:dyDescent="0.2">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x14ac:dyDescent="0.2">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x14ac:dyDescent="0.2">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x14ac:dyDescent="0.2">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x14ac:dyDescent="0.2">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x14ac:dyDescent="0.2">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x14ac:dyDescent="0.2">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x14ac:dyDescent="0.2">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x14ac:dyDescent="0.2">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x14ac:dyDescent="0.2">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x14ac:dyDescent="0.2">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x14ac:dyDescent="0.2">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x14ac:dyDescent="0.2">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x14ac:dyDescent="0.2">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x14ac:dyDescent="0.2">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x14ac:dyDescent="0.2">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x14ac:dyDescent="0.2">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x14ac:dyDescent="0.2">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x14ac:dyDescent="0.2">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x14ac:dyDescent="0.2">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x14ac:dyDescent="0.2">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x14ac:dyDescent="0.2">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x14ac:dyDescent="0.2">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7.25" x14ac:dyDescent="0.2">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x14ac:dyDescent="0.2">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x14ac:dyDescent="0.2">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x14ac:dyDescent="0.2">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x14ac:dyDescent="0.2">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x14ac:dyDescent="0.2">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x14ac:dyDescent="0.2">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x14ac:dyDescent="0.2">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x14ac:dyDescent="0.2">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x14ac:dyDescent="0.2">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x14ac:dyDescent="0.2">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x14ac:dyDescent="0.2">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3" x14ac:dyDescent="0.2">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x14ac:dyDescent="0.2">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x14ac:dyDescent="0.2">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x14ac:dyDescent="0.2">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x14ac:dyDescent="0.2">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x14ac:dyDescent="0.2">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x14ac:dyDescent="0.2">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x14ac:dyDescent="0.2">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x14ac:dyDescent="0.2">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x14ac:dyDescent="0.2">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x14ac:dyDescent="0.2">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x14ac:dyDescent="0.2">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x14ac:dyDescent="0.2">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x14ac:dyDescent="0.2">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x14ac:dyDescent="0.2">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x14ac:dyDescent="0.2">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x14ac:dyDescent="0.2">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x14ac:dyDescent="0.2">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x14ac:dyDescent="0.2">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x14ac:dyDescent="0.2">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x14ac:dyDescent="0.2">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x14ac:dyDescent="0.2">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x14ac:dyDescent="0.2">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x14ac:dyDescent="0.2">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x14ac:dyDescent="0.2">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x14ac:dyDescent="0.2">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x14ac:dyDescent="0.2">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x14ac:dyDescent="0.2">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x14ac:dyDescent="0.2">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63" x14ac:dyDescent="0.2">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5" x14ac:dyDescent="0.2">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x14ac:dyDescent="0.2">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7.25" x14ac:dyDescent="0.2">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x14ac:dyDescent="0.2">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x14ac:dyDescent="0.2">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63" x14ac:dyDescent="0.2">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x14ac:dyDescent="0.2">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x14ac:dyDescent="0.2">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10.25" x14ac:dyDescent="0.2">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x14ac:dyDescent="0.2">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x14ac:dyDescent="0.2">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x14ac:dyDescent="0.2">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x14ac:dyDescent="0.2">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x14ac:dyDescent="0.2">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x14ac:dyDescent="0.2">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x14ac:dyDescent="0.2">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x14ac:dyDescent="0.2">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x14ac:dyDescent="0.2">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x14ac:dyDescent="0.2">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x14ac:dyDescent="0.2">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x14ac:dyDescent="0.2">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x14ac:dyDescent="0.2">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x14ac:dyDescent="0.2">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x14ac:dyDescent="0.2">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x14ac:dyDescent="0.2">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x14ac:dyDescent="0.2">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x14ac:dyDescent="0.2">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x14ac:dyDescent="0.2">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x14ac:dyDescent="0.2">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x14ac:dyDescent="0.2">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x14ac:dyDescent="0.2">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x14ac:dyDescent="0.2">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x14ac:dyDescent="0.2">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x14ac:dyDescent="0.2">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x14ac:dyDescent="0.2">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x14ac:dyDescent="0.2">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x14ac:dyDescent="0.2">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x14ac:dyDescent="0.2">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x14ac:dyDescent="0.2">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x14ac:dyDescent="0.2">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x14ac:dyDescent="0.2">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x14ac:dyDescent="0.2">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x14ac:dyDescent="0.2">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x14ac:dyDescent="0.2">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x14ac:dyDescent="0.2">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x14ac:dyDescent="0.2">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x14ac:dyDescent="0.2">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x14ac:dyDescent="0.2">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62" activePane="bottomRight" state="frozen"/>
      <selection activeCell="H14" sqref="B14:AM16"/>
      <selection pane="topRight" activeCell="H14" sqref="B14:AM16"/>
      <selection pane="bottomLeft" activeCell="H14" sqref="B14:AM16"/>
      <selection pane="bottomRight" activeCell="J67" sqref="J67"/>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2532</v>
      </c>
    </row>
    <row r="3" spans="1:15" ht="21" x14ac:dyDescent="0.35">
      <c r="A3" s="300" t="str">
        <f>Inconsistencias!$B$6&amp;IF(LOOKUP(Inconsistencias!$B$6,EF!$C$2:$C$1001,EF!$I$2:I$1001)="Dependencia",", Jalisco","")</f>
        <v>Atotonilco el Alto, Jalisco</v>
      </c>
    </row>
    <row r="4" spans="1:15" ht="18.75" x14ac:dyDescent="0.3">
      <c r="A4" s="301" t="str">
        <f>"Ejercicio Fiscal "&amp;Inconsistencias!U2</f>
        <v>Ejercicio Fiscal 2026</v>
      </c>
    </row>
    <row r="5" spans="1:15" x14ac:dyDescent="0.25"/>
    <row r="6" spans="1:15" ht="27.75" customHeight="1" x14ac:dyDescent="0.25">
      <c r="A6" s="545" t="s">
        <v>2240</v>
      </c>
      <c r="B6" s="545"/>
      <c r="C6" s="541" t="s">
        <v>2241</v>
      </c>
      <c r="D6" s="548" t="s">
        <v>2242</v>
      </c>
      <c r="E6" s="548" t="s">
        <v>975</v>
      </c>
      <c r="F6" s="548" t="s">
        <v>1</v>
      </c>
      <c r="G6" s="540" t="s">
        <v>2243</v>
      </c>
      <c r="H6" s="541"/>
      <c r="I6" s="247">
        <v>131</v>
      </c>
      <c r="J6" s="247">
        <v>132</v>
      </c>
      <c r="K6" s="247">
        <v>132</v>
      </c>
      <c r="L6" s="247">
        <v>133</v>
      </c>
      <c r="M6" s="247">
        <v>134</v>
      </c>
      <c r="N6" s="247">
        <v>1500</v>
      </c>
      <c r="O6" s="542" t="s">
        <v>2247</v>
      </c>
    </row>
    <row r="7" spans="1:15" ht="51" x14ac:dyDescent="0.25">
      <c r="A7" s="546"/>
      <c r="B7" s="546"/>
      <c r="C7" s="547"/>
      <c r="D7" s="550"/>
      <c r="E7" s="549"/>
      <c r="F7" s="549"/>
      <c r="G7" s="248" t="s">
        <v>1712</v>
      </c>
      <c r="H7" s="248" t="s">
        <v>1715</v>
      </c>
      <c r="I7" s="248" t="s">
        <v>30</v>
      </c>
      <c r="J7" s="248" t="s">
        <v>2244</v>
      </c>
      <c r="K7" s="248" t="s">
        <v>2245</v>
      </c>
      <c r="L7" s="248" t="s">
        <v>32</v>
      </c>
      <c r="M7" s="248" t="s">
        <v>33</v>
      </c>
      <c r="N7" s="248" t="s">
        <v>2246</v>
      </c>
      <c r="O7" s="543"/>
    </row>
    <row r="8" spans="1:15" ht="15" customHeight="1" x14ac:dyDescent="0.25">
      <c r="A8" s="544" t="s">
        <v>724</v>
      </c>
      <c r="B8" s="544"/>
      <c r="C8" s="13" t="s">
        <v>725</v>
      </c>
      <c r="D8" s="127">
        <v>111</v>
      </c>
      <c r="E8" s="124">
        <v>16</v>
      </c>
      <c r="F8" s="124">
        <v>12</v>
      </c>
      <c r="G8" s="136">
        <v>23495.226999999999</v>
      </c>
      <c r="H8" s="140">
        <f>IF(G8="","",IF(E8="","Se requiere asignar la fuente de financiamiento (FF)",IF(F8="","Es necesario establcer el número de plazas (No.)",IF(G8="","Se necesita establcer un monto mensual",F8*G8*12))))</f>
        <v>3383312.6880000001</v>
      </c>
      <c r="I8" s="136"/>
      <c r="J8" s="136">
        <v>23495</v>
      </c>
      <c r="K8" s="136">
        <v>469905</v>
      </c>
      <c r="L8" s="136"/>
      <c r="M8" s="136"/>
      <c r="N8" s="136"/>
      <c r="O8" s="141">
        <f>SUM(H8:N8)</f>
        <v>3876712.6880000001</v>
      </c>
    </row>
    <row r="9" spans="1:15" ht="15" customHeight="1" x14ac:dyDescent="0.25">
      <c r="A9" s="544" t="s">
        <v>2159</v>
      </c>
      <c r="B9" s="544"/>
      <c r="C9" s="13" t="s">
        <v>726</v>
      </c>
      <c r="D9" s="128">
        <v>111</v>
      </c>
      <c r="E9" s="124">
        <v>16</v>
      </c>
      <c r="F9" s="125">
        <v>1</v>
      </c>
      <c r="G9" s="137">
        <v>33945.503999999994</v>
      </c>
      <c r="H9" s="140">
        <f t="shared" ref="H9:H72" si="0">IF(G9="","",IF(E9="","Se requiere asignar la fuente de financiamiento (FF)",IF(F9="","Es necesario establcer el número de plazas (No.)",IF(G9="","Se necesita establcer un monto mensual",F9*G9*12))))</f>
        <v>407346.04799999995</v>
      </c>
      <c r="I9" s="137"/>
      <c r="J9" s="137">
        <v>2828.7919999999995</v>
      </c>
      <c r="K9" s="137">
        <v>56575.839999999997</v>
      </c>
      <c r="L9" s="137"/>
      <c r="M9" s="137"/>
      <c r="N9" s="137"/>
      <c r="O9" s="141">
        <f t="shared" ref="O9:O72" si="1">SUM(H9:N9)</f>
        <v>466750.67999999993</v>
      </c>
    </row>
    <row r="10" spans="1:15" ht="15" customHeight="1" x14ac:dyDescent="0.25">
      <c r="A10" s="544" t="s">
        <v>727</v>
      </c>
      <c r="B10" s="544"/>
      <c r="C10" s="13" t="s">
        <v>728</v>
      </c>
      <c r="D10" s="128">
        <v>113</v>
      </c>
      <c r="E10" s="124">
        <v>15</v>
      </c>
      <c r="F10" s="125">
        <v>1</v>
      </c>
      <c r="G10" s="138">
        <v>29406.211600000002</v>
      </c>
      <c r="H10" s="140">
        <f t="shared" si="0"/>
        <v>352874.5392</v>
      </c>
      <c r="I10" s="138"/>
      <c r="J10" s="138">
        <v>2450.5176333333334</v>
      </c>
      <c r="K10" s="138">
        <v>49010.352666666673</v>
      </c>
      <c r="L10" s="138"/>
      <c r="M10" s="138"/>
      <c r="N10" s="138"/>
      <c r="O10" s="141">
        <f t="shared" si="1"/>
        <v>404335.40950000001</v>
      </c>
    </row>
    <row r="11" spans="1:15" ht="15" customHeight="1" x14ac:dyDescent="0.25">
      <c r="A11" s="544" t="s">
        <v>729</v>
      </c>
      <c r="B11" s="544"/>
      <c r="C11" s="13" t="s">
        <v>730</v>
      </c>
      <c r="D11" s="128">
        <v>113</v>
      </c>
      <c r="E11" s="124">
        <v>15</v>
      </c>
      <c r="F11" s="125">
        <v>1</v>
      </c>
      <c r="G11" s="138">
        <v>53342.175600000002</v>
      </c>
      <c r="H11" s="140">
        <f t="shared" si="0"/>
        <v>640106.10719999997</v>
      </c>
      <c r="I11" s="138"/>
      <c r="J11" s="138">
        <v>4445.1813000000002</v>
      </c>
      <c r="K11" s="138">
        <v>88903.626000000004</v>
      </c>
      <c r="L11" s="138"/>
      <c r="M11" s="138"/>
      <c r="N11" s="138"/>
      <c r="O11" s="141">
        <f t="shared" si="1"/>
        <v>733454.91450000007</v>
      </c>
    </row>
    <row r="12" spans="1:15" ht="15" customHeight="1" x14ac:dyDescent="0.25">
      <c r="A12" s="537" t="s">
        <v>2555</v>
      </c>
      <c r="B12" s="537"/>
      <c r="C12" s="106" t="s">
        <v>730</v>
      </c>
      <c r="D12" s="128">
        <v>113</v>
      </c>
      <c r="E12" s="124">
        <v>15</v>
      </c>
      <c r="F12" s="125">
        <v>1</v>
      </c>
      <c r="G12" s="138">
        <v>12831.9048</v>
      </c>
      <c r="H12" s="140">
        <f t="shared" si="0"/>
        <v>153982.85759999999</v>
      </c>
      <c r="I12" s="138"/>
      <c r="J12" s="138">
        <v>1069.3253999999999</v>
      </c>
      <c r="K12" s="138">
        <v>21386.508000000002</v>
      </c>
      <c r="L12" s="138"/>
      <c r="M12" s="138"/>
      <c r="N12" s="138"/>
      <c r="O12" s="141">
        <f t="shared" si="1"/>
        <v>176438.69099999999</v>
      </c>
    </row>
    <row r="13" spans="1:15" x14ac:dyDescent="0.25">
      <c r="A13" s="537" t="s">
        <v>2555</v>
      </c>
      <c r="B13" s="537"/>
      <c r="C13" s="106" t="s">
        <v>730</v>
      </c>
      <c r="D13" s="128">
        <v>113</v>
      </c>
      <c r="E13" s="124">
        <v>15</v>
      </c>
      <c r="F13" s="125">
        <v>1</v>
      </c>
      <c r="G13" s="138">
        <v>10712.0206</v>
      </c>
      <c r="H13" s="140">
        <f t="shared" si="0"/>
        <v>128544.2472</v>
      </c>
      <c r="I13" s="138"/>
      <c r="J13" s="138">
        <v>892.66838333333328</v>
      </c>
      <c r="K13" s="138">
        <v>17853.367666666665</v>
      </c>
      <c r="L13" s="138"/>
      <c r="M13" s="138"/>
      <c r="N13" s="138"/>
      <c r="O13" s="141">
        <f t="shared" si="1"/>
        <v>147290.28325000001</v>
      </c>
    </row>
    <row r="14" spans="1:15" x14ac:dyDescent="0.25">
      <c r="A14" s="537" t="s">
        <v>2556</v>
      </c>
      <c r="B14" s="537"/>
      <c r="C14" s="106" t="s">
        <v>728</v>
      </c>
      <c r="D14" s="128">
        <v>113</v>
      </c>
      <c r="E14" s="124">
        <v>15</v>
      </c>
      <c r="F14" s="125">
        <v>1</v>
      </c>
      <c r="G14" s="137">
        <v>13934.416799999999</v>
      </c>
      <c r="H14" s="140">
        <f t="shared" si="0"/>
        <v>167213.00159999999</v>
      </c>
      <c r="I14" s="137"/>
      <c r="J14" s="137">
        <v>1161.2013999999999</v>
      </c>
      <c r="K14" s="137">
        <v>23224.027999999998</v>
      </c>
      <c r="L14" s="137"/>
      <c r="M14" s="137"/>
      <c r="N14" s="137"/>
      <c r="O14" s="141">
        <f t="shared" si="1"/>
        <v>191598.23099999997</v>
      </c>
    </row>
    <row r="15" spans="1:15" x14ac:dyDescent="0.25">
      <c r="A15" s="537" t="s">
        <v>2556</v>
      </c>
      <c r="B15" s="537"/>
      <c r="C15" s="106" t="s">
        <v>728</v>
      </c>
      <c r="D15" s="128">
        <v>113</v>
      </c>
      <c r="E15" s="124">
        <v>15</v>
      </c>
      <c r="F15" s="125">
        <v>1</v>
      </c>
      <c r="G15" s="138">
        <v>8913.723</v>
      </c>
      <c r="H15" s="140">
        <f t="shared" si="0"/>
        <v>106964.67600000001</v>
      </c>
      <c r="I15" s="138"/>
      <c r="J15" s="138">
        <v>742.81025</v>
      </c>
      <c r="K15" s="138">
        <v>14856.205</v>
      </c>
      <c r="L15" s="138"/>
      <c r="M15" s="138"/>
      <c r="N15" s="138"/>
      <c r="O15" s="141">
        <f t="shared" si="1"/>
        <v>122563.69125</v>
      </c>
    </row>
    <row r="16" spans="1:15" x14ac:dyDescent="0.25">
      <c r="A16" s="537" t="s">
        <v>2556</v>
      </c>
      <c r="B16" s="537"/>
      <c r="C16" s="106" t="s">
        <v>728</v>
      </c>
      <c r="D16" s="128">
        <v>113</v>
      </c>
      <c r="E16" s="124">
        <v>15</v>
      </c>
      <c r="F16" s="125">
        <v>1</v>
      </c>
      <c r="G16" s="138">
        <v>12871.4774</v>
      </c>
      <c r="H16" s="140">
        <f t="shared" si="0"/>
        <v>154457.72879999998</v>
      </c>
      <c r="I16" s="138"/>
      <c r="J16" s="138">
        <v>1072.6231166666666</v>
      </c>
      <c r="K16" s="138">
        <v>21452.462333333333</v>
      </c>
      <c r="L16" s="138"/>
      <c r="M16" s="138"/>
      <c r="N16" s="138"/>
      <c r="O16" s="141">
        <f t="shared" si="1"/>
        <v>176982.81424999997</v>
      </c>
    </row>
    <row r="17" spans="1:15" x14ac:dyDescent="0.25">
      <c r="A17" s="537" t="s">
        <v>2556</v>
      </c>
      <c r="B17" s="537"/>
      <c r="C17" s="106" t="s">
        <v>726</v>
      </c>
      <c r="D17" s="128">
        <v>113</v>
      </c>
      <c r="E17" s="124">
        <v>15</v>
      </c>
      <c r="F17" s="125">
        <v>1</v>
      </c>
      <c r="G17" s="138">
        <v>11741.876399999999</v>
      </c>
      <c r="H17" s="140">
        <f t="shared" si="0"/>
        <v>140902.51679999998</v>
      </c>
      <c r="I17" s="138"/>
      <c r="J17" s="138">
        <v>978.48969999999997</v>
      </c>
      <c r="K17" s="138">
        <v>19569.793999999998</v>
      </c>
      <c r="L17" s="138"/>
      <c r="M17" s="138"/>
      <c r="N17" s="138"/>
      <c r="O17" s="141">
        <f t="shared" si="1"/>
        <v>161450.80049999998</v>
      </c>
    </row>
    <row r="18" spans="1:15" x14ac:dyDescent="0.25">
      <c r="A18" s="537" t="s">
        <v>2555</v>
      </c>
      <c r="B18" s="537"/>
      <c r="C18" s="106" t="s">
        <v>726</v>
      </c>
      <c r="D18" s="128">
        <v>113</v>
      </c>
      <c r="E18" s="124">
        <v>15</v>
      </c>
      <c r="F18" s="125">
        <v>1</v>
      </c>
      <c r="G18" s="138">
        <v>14424.367200000001</v>
      </c>
      <c r="H18" s="140">
        <f t="shared" si="0"/>
        <v>173092.40640000001</v>
      </c>
      <c r="I18" s="138"/>
      <c r="J18" s="138">
        <v>1202.0306</v>
      </c>
      <c r="K18" s="138">
        <v>24040.612000000001</v>
      </c>
      <c r="L18" s="138"/>
      <c r="M18" s="138"/>
      <c r="N18" s="138"/>
      <c r="O18" s="141">
        <f t="shared" si="1"/>
        <v>198335.049</v>
      </c>
    </row>
    <row r="19" spans="1:15" x14ac:dyDescent="0.25">
      <c r="A19" s="537" t="s">
        <v>2556</v>
      </c>
      <c r="B19" s="537"/>
      <c r="C19" s="106" t="s">
        <v>726</v>
      </c>
      <c r="D19" s="128">
        <v>113</v>
      </c>
      <c r="E19" s="124">
        <v>15</v>
      </c>
      <c r="F19" s="125">
        <v>1</v>
      </c>
      <c r="G19" s="137">
        <v>10977.3074</v>
      </c>
      <c r="H19" s="140">
        <f t="shared" si="0"/>
        <v>131727.6888</v>
      </c>
      <c r="I19" s="137"/>
      <c r="J19" s="137">
        <v>914.77561666666656</v>
      </c>
      <c r="K19" s="137">
        <v>18295.512333333332</v>
      </c>
      <c r="L19" s="137"/>
      <c r="M19" s="137"/>
      <c r="N19" s="137"/>
      <c r="O19" s="141">
        <f t="shared" si="1"/>
        <v>150937.97675000003</v>
      </c>
    </row>
    <row r="20" spans="1:15" x14ac:dyDescent="0.25">
      <c r="A20" s="537" t="s">
        <v>2557</v>
      </c>
      <c r="B20" s="537"/>
      <c r="C20" s="106" t="s">
        <v>726</v>
      </c>
      <c r="D20" s="128">
        <v>113</v>
      </c>
      <c r="E20" s="124">
        <v>15</v>
      </c>
      <c r="F20" s="125">
        <v>1</v>
      </c>
      <c r="G20" s="138">
        <v>15203.191400000002</v>
      </c>
      <c r="H20" s="140">
        <f t="shared" si="0"/>
        <v>182438.29680000001</v>
      </c>
      <c r="I20" s="138"/>
      <c r="J20" s="138">
        <v>1266.9326166666669</v>
      </c>
      <c r="K20" s="138">
        <v>25338.652333333339</v>
      </c>
      <c r="L20" s="138"/>
      <c r="M20" s="138"/>
      <c r="N20" s="138"/>
      <c r="O20" s="141">
        <f t="shared" si="1"/>
        <v>209043.88175</v>
      </c>
    </row>
    <row r="21" spans="1:15" x14ac:dyDescent="0.25">
      <c r="A21" s="537" t="s">
        <v>2557</v>
      </c>
      <c r="B21" s="537"/>
      <c r="C21" s="106" t="s">
        <v>726</v>
      </c>
      <c r="D21" s="128">
        <v>113</v>
      </c>
      <c r="E21" s="124">
        <v>15</v>
      </c>
      <c r="F21" s="125">
        <v>1</v>
      </c>
      <c r="G21" s="138">
        <v>21656.471000000001</v>
      </c>
      <c r="H21" s="140">
        <f t="shared" si="0"/>
        <v>259877.652</v>
      </c>
      <c r="I21" s="138"/>
      <c r="J21" s="138">
        <v>1804.7059166666668</v>
      </c>
      <c r="K21" s="138">
        <v>36094.118333333332</v>
      </c>
      <c r="L21" s="138"/>
      <c r="M21" s="138"/>
      <c r="N21" s="138"/>
      <c r="O21" s="141">
        <f t="shared" si="1"/>
        <v>297776.47625000001</v>
      </c>
    </row>
    <row r="22" spans="1:15" x14ac:dyDescent="0.25">
      <c r="A22" s="537" t="s">
        <v>2556</v>
      </c>
      <c r="B22" s="537"/>
      <c r="C22" s="106" t="s">
        <v>726</v>
      </c>
      <c r="D22" s="128">
        <v>113</v>
      </c>
      <c r="E22" s="124">
        <v>15</v>
      </c>
      <c r="F22" s="125">
        <v>1</v>
      </c>
      <c r="G22" s="138">
        <v>13322.679200000002</v>
      </c>
      <c r="H22" s="140">
        <f t="shared" si="0"/>
        <v>159872.15040000004</v>
      </c>
      <c r="I22" s="138"/>
      <c r="J22" s="138">
        <v>1110.2232666666669</v>
      </c>
      <c r="K22" s="138">
        <v>22204.465333333337</v>
      </c>
      <c r="L22" s="138"/>
      <c r="M22" s="138"/>
      <c r="N22" s="138"/>
      <c r="O22" s="141">
        <f t="shared" si="1"/>
        <v>183186.83900000004</v>
      </c>
    </row>
    <row r="23" spans="1:15" x14ac:dyDescent="0.25">
      <c r="A23" s="537" t="s">
        <v>2558</v>
      </c>
      <c r="B23" s="537"/>
      <c r="C23" s="106" t="s">
        <v>2559</v>
      </c>
      <c r="D23" s="128">
        <v>113</v>
      </c>
      <c r="E23" s="124">
        <v>15</v>
      </c>
      <c r="F23" s="125">
        <v>1</v>
      </c>
      <c r="G23" s="138">
        <v>22369.6636</v>
      </c>
      <c r="H23" s="140">
        <f t="shared" si="0"/>
        <v>268435.9632</v>
      </c>
      <c r="I23" s="138"/>
      <c r="J23" s="138">
        <v>1864.1386333333332</v>
      </c>
      <c r="K23" s="138">
        <v>37282.772666666664</v>
      </c>
      <c r="L23" s="138"/>
      <c r="M23" s="138"/>
      <c r="N23" s="138"/>
      <c r="O23" s="141">
        <f t="shared" si="1"/>
        <v>307582.87449999998</v>
      </c>
    </row>
    <row r="24" spans="1:15" x14ac:dyDescent="0.25">
      <c r="A24" s="537" t="s">
        <v>2556</v>
      </c>
      <c r="B24" s="537"/>
      <c r="C24" s="106" t="s">
        <v>2559</v>
      </c>
      <c r="D24" s="128">
        <v>113</v>
      </c>
      <c r="E24" s="124">
        <v>15</v>
      </c>
      <c r="F24" s="125">
        <v>1</v>
      </c>
      <c r="G24" s="138">
        <v>11742.473800000002</v>
      </c>
      <c r="H24" s="140">
        <f t="shared" si="0"/>
        <v>140909.68560000003</v>
      </c>
      <c r="I24" s="138"/>
      <c r="J24" s="138">
        <v>978.53948333333346</v>
      </c>
      <c r="K24" s="138">
        <v>19570.789666666671</v>
      </c>
      <c r="L24" s="138"/>
      <c r="M24" s="138"/>
      <c r="N24" s="138"/>
      <c r="O24" s="141">
        <f t="shared" si="1"/>
        <v>161459.01475000003</v>
      </c>
    </row>
    <row r="25" spans="1:15" x14ac:dyDescent="0.25">
      <c r="A25" s="537" t="s">
        <v>2560</v>
      </c>
      <c r="B25" s="537"/>
      <c r="C25" s="106" t="s">
        <v>2559</v>
      </c>
      <c r="D25" s="128">
        <v>113</v>
      </c>
      <c r="E25" s="124">
        <v>15</v>
      </c>
      <c r="F25" s="125">
        <v>1</v>
      </c>
      <c r="G25" s="138">
        <v>11742.2266</v>
      </c>
      <c r="H25" s="140">
        <f t="shared" si="0"/>
        <v>140906.71919999999</v>
      </c>
      <c r="I25" s="138"/>
      <c r="J25" s="138">
        <v>978.51888333333341</v>
      </c>
      <c r="K25" s="138">
        <v>19570.377666666667</v>
      </c>
      <c r="L25" s="138"/>
      <c r="M25" s="138"/>
      <c r="N25" s="138"/>
      <c r="O25" s="141">
        <f t="shared" si="1"/>
        <v>161455.61575</v>
      </c>
    </row>
    <row r="26" spans="1:15" x14ac:dyDescent="0.25">
      <c r="A26" s="537" t="s">
        <v>2555</v>
      </c>
      <c r="B26" s="537"/>
      <c r="C26" s="106" t="s">
        <v>2562</v>
      </c>
      <c r="D26" s="128">
        <v>113</v>
      </c>
      <c r="E26" s="124">
        <v>15</v>
      </c>
      <c r="F26" s="125">
        <v>1</v>
      </c>
      <c r="G26" s="138">
        <v>12727.401000000002</v>
      </c>
      <c r="H26" s="140">
        <f t="shared" si="0"/>
        <v>152728.81200000003</v>
      </c>
      <c r="I26" s="138"/>
      <c r="J26" s="138">
        <v>1060.6167500000001</v>
      </c>
      <c r="K26" s="138">
        <v>21212.335000000003</v>
      </c>
      <c r="L26" s="138"/>
      <c r="M26" s="138"/>
      <c r="N26" s="138"/>
      <c r="O26" s="141">
        <f t="shared" si="1"/>
        <v>175001.76375000001</v>
      </c>
    </row>
    <row r="27" spans="1:15" x14ac:dyDescent="0.25">
      <c r="A27" s="537" t="s">
        <v>2563</v>
      </c>
      <c r="B27" s="537"/>
      <c r="C27" s="106" t="s">
        <v>2562</v>
      </c>
      <c r="D27" s="128">
        <v>113</v>
      </c>
      <c r="E27" s="124">
        <v>15</v>
      </c>
      <c r="F27" s="125">
        <v>1</v>
      </c>
      <c r="G27" s="138">
        <v>11071.778999999999</v>
      </c>
      <c r="H27" s="140">
        <f t="shared" si="0"/>
        <v>132861.348</v>
      </c>
      <c r="I27" s="138"/>
      <c r="J27" s="138">
        <v>922.64824999999985</v>
      </c>
      <c r="K27" s="138">
        <v>18452.964999999997</v>
      </c>
      <c r="L27" s="138"/>
      <c r="M27" s="138"/>
      <c r="N27" s="138"/>
      <c r="O27" s="141">
        <f t="shared" si="1"/>
        <v>152236.96124999999</v>
      </c>
    </row>
    <row r="28" spans="1:15" x14ac:dyDescent="0.25">
      <c r="A28" s="537" t="s">
        <v>2564</v>
      </c>
      <c r="B28" s="537"/>
      <c r="C28" s="106" t="s">
        <v>2562</v>
      </c>
      <c r="D28" s="128">
        <v>113</v>
      </c>
      <c r="E28" s="124">
        <v>15</v>
      </c>
      <c r="F28" s="125">
        <v>1</v>
      </c>
      <c r="G28" s="137">
        <v>12368.528400000001</v>
      </c>
      <c r="H28" s="140">
        <f t="shared" si="0"/>
        <v>148422.34080000001</v>
      </c>
      <c r="I28" s="137"/>
      <c r="J28" s="137">
        <v>1030.7107000000001</v>
      </c>
      <c r="K28" s="137">
        <v>20614.214</v>
      </c>
      <c r="L28" s="137"/>
      <c r="M28" s="137"/>
      <c r="N28" s="137"/>
      <c r="O28" s="141">
        <f t="shared" si="1"/>
        <v>170067.26550000001</v>
      </c>
    </row>
    <row r="29" spans="1:15" x14ac:dyDescent="0.25">
      <c r="A29" s="537" t="s">
        <v>2556</v>
      </c>
      <c r="B29" s="537"/>
      <c r="C29" s="106" t="s">
        <v>2562</v>
      </c>
      <c r="D29" s="128">
        <v>113</v>
      </c>
      <c r="E29" s="124">
        <v>15</v>
      </c>
      <c r="F29" s="125">
        <v>1</v>
      </c>
      <c r="G29" s="138">
        <v>11732.8742</v>
      </c>
      <c r="H29" s="140">
        <f t="shared" si="0"/>
        <v>140794.49040000001</v>
      </c>
      <c r="I29" s="138"/>
      <c r="J29" s="138">
        <v>977.73951666666665</v>
      </c>
      <c r="K29" s="138">
        <v>19554.790333333331</v>
      </c>
      <c r="L29" s="138"/>
      <c r="M29" s="138"/>
      <c r="N29" s="138"/>
      <c r="O29" s="141">
        <f t="shared" si="1"/>
        <v>161327.02025</v>
      </c>
    </row>
    <row r="30" spans="1:15" x14ac:dyDescent="0.25">
      <c r="A30" s="537" t="s">
        <v>2561</v>
      </c>
      <c r="B30" s="537"/>
      <c r="C30" s="106" t="s">
        <v>2562</v>
      </c>
      <c r="D30" s="128">
        <v>113</v>
      </c>
      <c r="E30" s="124">
        <v>15</v>
      </c>
      <c r="F30" s="125">
        <v>1</v>
      </c>
      <c r="G30" s="138">
        <v>20353.768200000002</v>
      </c>
      <c r="H30" s="140">
        <f t="shared" si="0"/>
        <v>244245.21840000001</v>
      </c>
      <c r="I30" s="138"/>
      <c r="J30" s="138">
        <v>1696.1473500000002</v>
      </c>
      <c r="K30" s="138">
        <v>33922.947000000007</v>
      </c>
      <c r="L30" s="138"/>
      <c r="M30" s="138"/>
      <c r="N30" s="138"/>
      <c r="O30" s="141">
        <f t="shared" si="1"/>
        <v>279864.31275000004</v>
      </c>
    </row>
    <row r="31" spans="1:15" x14ac:dyDescent="0.25">
      <c r="A31" s="537" t="s">
        <v>2556</v>
      </c>
      <c r="B31" s="537"/>
      <c r="C31" s="106" t="s">
        <v>2565</v>
      </c>
      <c r="D31" s="128">
        <v>113</v>
      </c>
      <c r="E31" s="124">
        <v>15</v>
      </c>
      <c r="F31" s="125">
        <v>1</v>
      </c>
      <c r="G31" s="138">
        <v>12422.047200000001</v>
      </c>
      <c r="H31" s="140">
        <f t="shared" si="0"/>
        <v>149064.56640000001</v>
      </c>
      <c r="I31" s="138"/>
      <c r="J31" s="138">
        <v>1035.1705999999999</v>
      </c>
      <c r="K31" s="138">
        <v>20703.412</v>
      </c>
      <c r="L31" s="138"/>
      <c r="M31" s="138"/>
      <c r="N31" s="138"/>
      <c r="O31" s="141">
        <f t="shared" si="1"/>
        <v>170803.14900000003</v>
      </c>
    </row>
    <row r="32" spans="1:15" x14ac:dyDescent="0.25">
      <c r="A32" s="537" t="s">
        <v>2569</v>
      </c>
      <c r="B32" s="537"/>
      <c r="C32" s="106" t="s">
        <v>2565</v>
      </c>
      <c r="D32" s="128">
        <v>113</v>
      </c>
      <c r="E32" s="124">
        <v>15</v>
      </c>
      <c r="F32" s="125">
        <v>1</v>
      </c>
      <c r="G32" s="138">
        <v>21656.471000000001</v>
      </c>
      <c r="H32" s="140">
        <f t="shared" si="0"/>
        <v>259877.652</v>
      </c>
      <c r="I32" s="138"/>
      <c r="J32" s="138">
        <v>1804.7059166666668</v>
      </c>
      <c r="K32" s="138">
        <v>36094.118333333332</v>
      </c>
      <c r="L32" s="138"/>
      <c r="M32" s="138"/>
      <c r="N32" s="138"/>
      <c r="O32" s="141">
        <f t="shared" si="1"/>
        <v>297776.47625000001</v>
      </c>
    </row>
    <row r="33" spans="1:15" x14ac:dyDescent="0.25">
      <c r="A33" s="537" t="s">
        <v>2567</v>
      </c>
      <c r="B33" s="537"/>
      <c r="C33" s="106" t="s">
        <v>2568</v>
      </c>
      <c r="D33" s="128">
        <v>113</v>
      </c>
      <c r="E33" s="124">
        <v>15</v>
      </c>
      <c r="F33" s="125">
        <v>1</v>
      </c>
      <c r="G33" s="137">
        <v>9054.7093999999997</v>
      </c>
      <c r="H33" s="140">
        <f t="shared" si="0"/>
        <v>108656.5128</v>
      </c>
      <c r="I33" s="137"/>
      <c r="J33" s="137">
        <v>754.55911666666668</v>
      </c>
      <c r="K33" s="137">
        <v>15091.182333333332</v>
      </c>
      <c r="L33" s="137"/>
      <c r="M33" s="137"/>
      <c r="N33" s="137"/>
      <c r="O33" s="141">
        <f t="shared" si="1"/>
        <v>124502.25425</v>
      </c>
    </row>
    <row r="34" spans="1:15" x14ac:dyDescent="0.25">
      <c r="A34" s="537" t="s">
        <v>2566</v>
      </c>
      <c r="B34" s="537"/>
      <c r="C34" s="106" t="s">
        <v>2568</v>
      </c>
      <c r="D34" s="128">
        <v>113</v>
      </c>
      <c r="E34" s="124">
        <v>15</v>
      </c>
      <c r="F34" s="125">
        <v>1</v>
      </c>
      <c r="G34" s="138">
        <v>23587.082400000003</v>
      </c>
      <c r="H34" s="140">
        <f t="shared" si="0"/>
        <v>283044.98880000005</v>
      </c>
      <c r="I34" s="138"/>
      <c r="J34" s="138">
        <v>1965.5902000000003</v>
      </c>
      <c r="K34" s="138">
        <v>39311.804000000004</v>
      </c>
      <c r="L34" s="138"/>
      <c r="M34" s="138"/>
      <c r="N34" s="138"/>
      <c r="O34" s="141">
        <f t="shared" si="1"/>
        <v>324322.38300000003</v>
      </c>
    </row>
    <row r="35" spans="1:15" x14ac:dyDescent="0.25">
      <c r="A35" s="537" t="s">
        <v>2556</v>
      </c>
      <c r="B35" s="537"/>
      <c r="C35" s="106" t="s">
        <v>2568</v>
      </c>
      <c r="D35" s="128">
        <v>113</v>
      </c>
      <c r="E35" s="124">
        <v>15</v>
      </c>
      <c r="F35" s="125">
        <v>1</v>
      </c>
      <c r="G35" s="138">
        <v>9540.6839999999993</v>
      </c>
      <c r="H35" s="140">
        <f t="shared" si="0"/>
        <v>114488.20799999998</v>
      </c>
      <c r="I35" s="138"/>
      <c r="J35" s="138">
        <v>795.0569999999999</v>
      </c>
      <c r="K35" s="138">
        <v>15901.139999999998</v>
      </c>
      <c r="L35" s="138"/>
      <c r="M35" s="138"/>
      <c r="N35" s="138"/>
      <c r="O35" s="141">
        <f t="shared" si="1"/>
        <v>131184.40499999997</v>
      </c>
    </row>
    <row r="36" spans="1:15" x14ac:dyDescent="0.25">
      <c r="A36" s="537" t="s">
        <v>2555</v>
      </c>
      <c r="B36" s="537"/>
      <c r="C36" s="106" t="s">
        <v>2572</v>
      </c>
      <c r="D36" s="128">
        <v>113</v>
      </c>
      <c r="E36" s="124">
        <v>15</v>
      </c>
      <c r="F36" s="125">
        <v>1</v>
      </c>
      <c r="G36" s="138">
        <v>8670.5606000000007</v>
      </c>
      <c r="H36" s="140">
        <f t="shared" si="0"/>
        <v>104046.72720000001</v>
      </c>
      <c r="I36" s="138"/>
      <c r="J36" s="138">
        <v>722.54671666666673</v>
      </c>
      <c r="K36" s="138">
        <v>14450.934333333333</v>
      </c>
      <c r="L36" s="138"/>
      <c r="M36" s="138"/>
      <c r="N36" s="138"/>
      <c r="O36" s="141">
        <f t="shared" si="1"/>
        <v>119220.20825000001</v>
      </c>
    </row>
    <row r="37" spans="1:15" x14ac:dyDescent="0.25">
      <c r="A37" s="537" t="s">
        <v>2570</v>
      </c>
      <c r="B37" s="537"/>
      <c r="C37" s="106" t="s">
        <v>2572</v>
      </c>
      <c r="D37" s="128">
        <v>113</v>
      </c>
      <c r="E37" s="124">
        <v>15</v>
      </c>
      <c r="F37" s="125">
        <v>1</v>
      </c>
      <c r="G37" s="138">
        <v>12772.556200000001</v>
      </c>
      <c r="H37" s="140">
        <f t="shared" si="0"/>
        <v>153270.67440000002</v>
      </c>
      <c r="I37" s="138"/>
      <c r="J37" s="138">
        <v>1064.3796833333336</v>
      </c>
      <c r="K37" s="138">
        <v>21287.593666666668</v>
      </c>
      <c r="L37" s="138"/>
      <c r="M37" s="138"/>
      <c r="N37" s="138"/>
      <c r="O37" s="141">
        <f t="shared" si="1"/>
        <v>175622.64775</v>
      </c>
    </row>
    <row r="38" spans="1:15" x14ac:dyDescent="0.25">
      <c r="A38" s="537" t="s">
        <v>2555</v>
      </c>
      <c r="B38" s="537"/>
      <c r="C38" s="106" t="s">
        <v>2572</v>
      </c>
      <c r="D38" s="128">
        <v>113</v>
      </c>
      <c r="E38" s="124">
        <v>15</v>
      </c>
      <c r="F38" s="125">
        <v>1</v>
      </c>
      <c r="G38" s="138">
        <v>8614.92</v>
      </c>
      <c r="H38" s="140">
        <f t="shared" si="0"/>
        <v>103379.04000000001</v>
      </c>
      <c r="I38" s="138"/>
      <c r="J38" s="138">
        <v>717.91</v>
      </c>
      <c r="K38" s="138">
        <v>14358.199999999999</v>
      </c>
      <c r="L38" s="138"/>
      <c r="M38" s="138"/>
      <c r="N38" s="138"/>
      <c r="O38" s="141">
        <f t="shared" si="1"/>
        <v>118455.15000000001</v>
      </c>
    </row>
    <row r="39" spans="1:15" x14ac:dyDescent="0.25">
      <c r="A39" s="537" t="s">
        <v>2566</v>
      </c>
      <c r="B39" s="537"/>
      <c r="C39" s="106" t="s">
        <v>2572</v>
      </c>
      <c r="D39" s="128">
        <v>113</v>
      </c>
      <c r="E39" s="124">
        <v>15</v>
      </c>
      <c r="F39" s="125">
        <v>1</v>
      </c>
      <c r="G39" s="138">
        <v>21656.471000000001</v>
      </c>
      <c r="H39" s="140">
        <f t="shared" si="0"/>
        <v>259877.652</v>
      </c>
      <c r="I39" s="138"/>
      <c r="J39" s="138">
        <v>1804.7059166666668</v>
      </c>
      <c r="K39" s="138">
        <v>36094.118333333332</v>
      </c>
      <c r="L39" s="138"/>
      <c r="M39" s="138"/>
      <c r="N39" s="138"/>
      <c r="O39" s="141">
        <f t="shared" si="1"/>
        <v>297776.47625000001</v>
      </c>
    </row>
    <row r="40" spans="1:15" x14ac:dyDescent="0.25">
      <c r="A40" s="537" t="s">
        <v>2571</v>
      </c>
      <c r="B40" s="537"/>
      <c r="C40" s="106" t="s">
        <v>2572</v>
      </c>
      <c r="D40" s="128">
        <v>113</v>
      </c>
      <c r="E40" s="124">
        <v>15</v>
      </c>
      <c r="F40" s="125">
        <v>1</v>
      </c>
      <c r="G40" s="137">
        <v>8614.92</v>
      </c>
      <c r="H40" s="140">
        <f t="shared" si="0"/>
        <v>103379.04000000001</v>
      </c>
      <c r="I40" s="137"/>
      <c r="J40" s="137">
        <v>717.91</v>
      </c>
      <c r="K40" s="137">
        <v>14358.199999999999</v>
      </c>
      <c r="L40" s="137"/>
      <c r="M40" s="137"/>
      <c r="N40" s="137"/>
      <c r="O40" s="141">
        <f t="shared" si="1"/>
        <v>118455.15000000001</v>
      </c>
    </row>
    <row r="41" spans="1:15" x14ac:dyDescent="0.25">
      <c r="A41" s="537" t="s">
        <v>2573</v>
      </c>
      <c r="B41" s="537"/>
      <c r="C41" s="106" t="s">
        <v>467</v>
      </c>
      <c r="D41" s="128">
        <v>113</v>
      </c>
      <c r="E41" s="124">
        <v>15</v>
      </c>
      <c r="F41" s="125">
        <v>1</v>
      </c>
      <c r="G41" s="138">
        <v>17984.5416</v>
      </c>
      <c r="H41" s="140">
        <f t="shared" si="0"/>
        <v>215814.49920000002</v>
      </c>
      <c r="I41" s="138"/>
      <c r="J41" s="138">
        <v>1498.7118</v>
      </c>
      <c r="K41" s="138">
        <v>29974.236000000001</v>
      </c>
      <c r="L41" s="138"/>
      <c r="M41" s="138"/>
      <c r="N41" s="138"/>
      <c r="O41" s="141">
        <f t="shared" si="1"/>
        <v>247287.44700000001</v>
      </c>
    </row>
    <row r="42" spans="1:15" x14ac:dyDescent="0.25">
      <c r="A42" s="537" t="s">
        <v>2574</v>
      </c>
      <c r="B42" s="537"/>
      <c r="C42" s="106" t="s">
        <v>467</v>
      </c>
      <c r="D42" s="128">
        <v>113</v>
      </c>
      <c r="E42" s="124">
        <v>15</v>
      </c>
      <c r="F42" s="125">
        <v>1</v>
      </c>
      <c r="G42" s="137">
        <v>2066.9010000000003</v>
      </c>
      <c r="H42" s="140">
        <f t="shared" si="0"/>
        <v>24802.812000000005</v>
      </c>
      <c r="I42" s="137"/>
      <c r="J42" s="137">
        <v>172.24175000000002</v>
      </c>
      <c r="K42" s="137">
        <v>3444.8350000000005</v>
      </c>
      <c r="L42" s="137"/>
      <c r="M42" s="137"/>
      <c r="N42" s="137"/>
      <c r="O42" s="141">
        <f t="shared" si="1"/>
        <v>28419.888750000006</v>
      </c>
    </row>
    <row r="43" spans="1:15" x14ac:dyDescent="0.25">
      <c r="A43" s="537" t="s">
        <v>2575</v>
      </c>
      <c r="B43" s="537"/>
      <c r="C43" s="106" t="s">
        <v>467</v>
      </c>
      <c r="D43" s="128">
        <v>113</v>
      </c>
      <c r="E43" s="124">
        <v>15</v>
      </c>
      <c r="F43" s="125">
        <v>1</v>
      </c>
      <c r="G43" s="138">
        <v>8614.92</v>
      </c>
      <c r="H43" s="140">
        <f t="shared" si="0"/>
        <v>103379.04000000001</v>
      </c>
      <c r="I43" s="138"/>
      <c r="J43" s="138">
        <v>717.91</v>
      </c>
      <c r="K43" s="138">
        <v>14358.199999999999</v>
      </c>
      <c r="L43" s="138"/>
      <c r="M43" s="138"/>
      <c r="N43" s="138"/>
      <c r="O43" s="141">
        <f t="shared" si="1"/>
        <v>118455.15000000001</v>
      </c>
    </row>
    <row r="44" spans="1:15" x14ac:dyDescent="0.25">
      <c r="A44" s="537" t="s">
        <v>2567</v>
      </c>
      <c r="B44" s="537"/>
      <c r="C44" s="106" t="s">
        <v>467</v>
      </c>
      <c r="D44" s="128">
        <v>113</v>
      </c>
      <c r="E44" s="124">
        <v>15</v>
      </c>
      <c r="F44" s="125">
        <v>1</v>
      </c>
      <c r="G44" s="138">
        <v>8614.92</v>
      </c>
      <c r="H44" s="140">
        <f t="shared" si="0"/>
        <v>103379.04000000001</v>
      </c>
      <c r="I44" s="138"/>
      <c r="J44" s="138">
        <v>717.91</v>
      </c>
      <c r="K44" s="138">
        <v>14358.199999999999</v>
      </c>
      <c r="L44" s="138"/>
      <c r="M44" s="138"/>
      <c r="N44" s="138"/>
      <c r="O44" s="141">
        <f t="shared" si="1"/>
        <v>118455.15000000001</v>
      </c>
    </row>
    <row r="45" spans="1:15" x14ac:dyDescent="0.25">
      <c r="A45" s="537" t="s">
        <v>2556</v>
      </c>
      <c r="B45" s="537"/>
      <c r="C45" s="107" t="s">
        <v>467</v>
      </c>
      <c r="D45" s="128">
        <v>113</v>
      </c>
      <c r="E45" s="124">
        <v>15</v>
      </c>
      <c r="F45" s="126">
        <v>1</v>
      </c>
      <c r="G45" s="139">
        <v>10121.7482</v>
      </c>
      <c r="H45" s="140">
        <f t="shared" si="0"/>
        <v>121460.97839999999</v>
      </c>
      <c r="I45" s="139"/>
      <c r="J45" s="139">
        <v>843.47901666666667</v>
      </c>
      <c r="K45" s="139">
        <v>16869.580333333335</v>
      </c>
      <c r="L45" s="139"/>
      <c r="M45" s="139"/>
      <c r="N45" s="139"/>
      <c r="O45" s="141">
        <f t="shared" si="1"/>
        <v>139174.03774999999</v>
      </c>
    </row>
    <row r="46" spans="1:15" x14ac:dyDescent="0.25">
      <c r="A46" s="537" t="s">
        <v>2566</v>
      </c>
      <c r="B46" s="537"/>
      <c r="C46" s="107" t="s">
        <v>467</v>
      </c>
      <c r="D46" s="128">
        <v>113</v>
      </c>
      <c r="E46" s="124">
        <v>15</v>
      </c>
      <c r="F46" s="126">
        <v>1</v>
      </c>
      <c r="G46" s="139">
        <v>18967.9444</v>
      </c>
      <c r="H46" s="140">
        <f t="shared" si="0"/>
        <v>227615.3328</v>
      </c>
      <c r="I46" s="139"/>
      <c r="J46" s="139">
        <v>1580.6620333333333</v>
      </c>
      <c r="K46" s="139">
        <v>31613.240666666668</v>
      </c>
      <c r="L46" s="139"/>
      <c r="M46" s="139"/>
      <c r="N46" s="139"/>
      <c r="O46" s="141">
        <f t="shared" si="1"/>
        <v>260809.23550000001</v>
      </c>
    </row>
    <row r="47" spans="1:15" x14ac:dyDescent="0.25">
      <c r="A47" s="537" t="s">
        <v>2575</v>
      </c>
      <c r="B47" s="537"/>
      <c r="C47" s="106" t="s">
        <v>467</v>
      </c>
      <c r="D47" s="128">
        <v>113</v>
      </c>
      <c r="E47" s="124">
        <v>15</v>
      </c>
      <c r="F47" s="125">
        <v>1</v>
      </c>
      <c r="G47" s="138">
        <v>8062.7370000000001</v>
      </c>
      <c r="H47" s="140">
        <f t="shared" si="0"/>
        <v>96752.843999999997</v>
      </c>
      <c r="I47" s="138"/>
      <c r="J47" s="138">
        <v>671.89475000000004</v>
      </c>
      <c r="K47" s="138">
        <v>13437.895</v>
      </c>
      <c r="L47" s="138"/>
      <c r="M47" s="138"/>
      <c r="N47" s="138"/>
      <c r="O47" s="141">
        <f t="shared" si="1"/>
        <v>110862.63375000001</v>
      </c>
    </row>
    <row r="48" spans="1:15" x14ac:dyDescent="0.25">
      <c r="A48" s="537" t="s">
        <v>2576</v>
      </c>
      <c r="B48" s="537"/>
      <c r="C48" s="106" t="s">
        <v>467</v>
      </c>
      <c r="D48" s="128">
        <v>113</v>
      </c>
      <c r="E48" s="124">
        <v>15</v>
      </c>
      <c r="F48" s="125">
        <v>1</v>
      </c>
      <c r="G48" s="138">
        <v>7456.7880000000005</v>
      </c>
      <c r="H48" s="140">
        <f t="shared" si="0"/>
        <v>89481.456000000006</v>
      </c>
      <c r="I48" s="138"/>
      <c r="J48" s="138">
        <v>621.399</v>
      </c>
      <c r="K48" s="138">
        <v>12427.980000000001</v>
      </c>
      <c r="L48" s="138"/>
      <c r="M48" s="138"/>
      <c r="N48" s="138"/>
      <c r="O48" s="141">
        <f t="shared" si="1"/>
        <v>102530.83500000001</v>
      </c>
    </row>
    <row r="49" spans="1:15" x14ac:dyDescent="0.25">
      <c r="A49" s="537" t="s">
        <v>2556</v>
      </c>
      <c r="B49" s="537"/>
      <c r="C49" s="106" t="s">
        <v>467</v>
      </c>
      <c r="D49" s="128">
        <v>113</v>
      </c>
      <c r="E49" s="124">
        <v>15</v>
      </c>
      <c r="F49" s="125">
        <v>1</v>
      </c>
      <c r="G49" s="138">
        <v>9598.0344000000005</v>
      </c>
      <c r="H49" s="140">
        <f t="shared" si="0"/>
        <v>115176.41280000001</v>
      </c>
      <c r="I49" s="138"/>
      <c r="J49" s="138">
        <v>799.83619999999996</v>
      </c>
      <c r="K49" s="138">
        <v>15996.724</v>
      </c>
      <c r="L49" s="138"/>
      <c r="M49" s="138"/>
      <c r="N49" s="138"/>
      <c r="O49" s="141">
        <f t="shared" si="1"/>
        <v>131972.973</v>
      </c>
    </row>
    <row r="50" spans="1:15" x14ac:dyDescent="0.25">
      <c r="A50" s="537" t="s">
        <v>2556</v>
      </c>
      <c r="B50" s="537"/>
      <c r="C50" s="106" t="s">
        <v>467</v>
      </c>
      <c r="D50" s="128">
        <v>113</v>
      </c>
      <c r="E50" s="124">
        <v>15</v>
      </c>
      <c r="F50" s="125">
        <v>1</v>
      </c>
      <c r="G50" s="138">
        <v>9444.0905999999995</v>
      </c>
      <c r="H50" s="140">
        <f t="shared" si="0"/>
        <v>113329.08719999999</v>
      </c>
      <c r="I50" s="138"/>
      <c r="J50" s="138">
        <v>787.00755000000004</v>
      </c>
      <c r="K50" s="138">
        <v>15740.151</v>
      </c>
      <c r="L50" s="138"/>
      <c r="M50" s="138"/>
      <c r="N50" s="138"/>
      <c r="O50" s="141">
        <f t="shared" si="1"/>
        <v>129856.24574999999</v>
      </c>
    </row>
    <row r="51" spans="1:15" x14ac:dyDescent="0.25">
      <c r="A51" s="537" t="s">
        <v>2577</v>
      </c>
      <c r="B51" s="537"/>
      <c r="C51" s="106" t="s">
        <v>2578</v>
      </c>
      <c r="D51" s="128">
        <v>113</v>
      </c>
      <c r="E51" s="124">
        <v>15</v>
      </c>
      <c r="F51" s="125">
        <v>1</v>
      </c>
      <c r="G51" s="138">
        <v>8614.92</v>
      </c>
      <c r="H51" s="140">
        <f t="shared" si="0"/>
        <v>103379.04000000001</v>
      </c>
      <c r="I51" s="138"/>
      <c r="J51" s="138">
        <v>717.91</v>
      </c>
      <c r="K51" s="138">
        <v>14358.199999999999</v>
      </c>
      <c r="L51" s="138"/>
      <c r="M51" s="138"/>
      <c r="N51" s="138"/>
      <c r="O51" s="141">
        <f t="shared" si="1"/>
        <v>118455.15000000001</v>
      </c>
    </row>
    <row r="52" spans="1:15" x14ac:dyDescent="0.25">
      <c r="A52" s="537" t="s">
        <v>2555</v>
      </c>
      <c r="B52" s="537"/>
      <c r="C52" s="106" t="s">
        <v>2578</v>
      </c>
      <c r="D52" s="128">
        <v>113</v>
      </c>
      <c r="E52" s="124">
        <v>15</v>
      </c>
      <c r="F52" s="125">
        <v>1</v>
      </c>
      <c r="G52" s="138">
        <v>12259.2042</v>
      </c>
      <c r="H52" s="140">
        <f t="shared" si="0"/>
        <v>147110.4504</v>
      </c>
      <c r="I52" s="138"/>
      <c r="J52" s="138">
        <v>1021.60035</v>
      </c>
      <c r="K52" s="138">
        <v>20432.007000000001</v>
      </c>
      <c r="L52" s="138"/>
      <c r="M52" s="138"/>
      <c r="N52" s="138"/>
      <c r="O52" s="141">
        <f t="shared" si="1"/>
        <v>168564.05775000001</v>
      </c>
    </row>
    <row r="53" spans="1:15" x14ac:dyDescent="0.25">
      <c r="A53" s="537" t="s">
        <v>2556</v>
      </c>
      <c r="B53" s="537"/>
      <c r="C53" s="106" t="s">
        <v>2578</v>
      </c>
      <c r="D53" s="128">
        <v>113</v>
      </c>
      <c r="E53" s="124">
        <v>15</v>
      </c>
      <c r="F53" s="125">
        <v>1</v>
      </c>
      <c r="G53" s="138">
        <v>6237.4740000000002</v>
      </c>
      <c r="H53" s="140">
        <f t="shared" si="0"/>
        <v>74849.687999999995</v>
      </c>
      <c r="I53" s="138"/>
      <c r="J53" s="138">
        <v>519.78950000000009</v>
      </c>
      <c r="K53" s="138">
        <v>10395.790000000001</v>
      </c>
      <c r="L53" s="138"/>
      <c r="M53" s="138"/>
      <c r="N53" s="138"/>
      <c r="O53" s="141">
        <f t="shared" si="1"/>
        <v>85765.267499999987</v>
      </c>
    </row>
    <row r="54" spans="1:15" x14ac:dyDescent="0.25">
      <c r="A54" s="537" t="s">
        <v>2577</v>
      </c>
      <c r="B54" s="537"/>
      <c r="C54" s="106" t="s">
        <v>2578</v>
      </c>
      <c r="D54" s="128">
        <v>113</v>
      </c>
      <c r="E54" s="124">
        <v>15</v>
      </c>
      <c r="F54" s="125">
        <v>1</v>
      </c>
      <c r="G54" s="138">
        <v>8614.92</v>
      </c>
      <c r="H54" s="140">
        <f t="shared" si="0"/>
        <v>103379.04000000001</v>
      </c>
      <c r="I54" s="138"/>
      <c r="J54" s="138">
        <v>717.91</v>
      </c>
      <c r="K54" s="138">
        <v>14358.199999999999</v>
      </c>
      <c r="L54" s="138"/>
      <c r="M54" s="138"/>
      <c r="N54" s="138"/>
      <c r="O54" s="141">
        <f t="shared" si="1"/>
        <v>118455.15000000001</v>
      </c>
    </row>
    <row r="55" spans="1:15" x14ac:dyDescent="0.25">
      <c r="A55" s="537" t="s">
        <v>2579</v>
      </c>
      <c r="B55" s="537"/>
      <c r="C55" s="106" t="s">
        <v>2578</v>
      </c>
      <c r="D55" s="128">
        <v>113</v>
      </c>
      <c r="E55" s="124">
        <v>15</v>
      </c>
      <c r="F55" s="125">
        <v>1</v>
      </c>
      <c r="G55" s="137">
        <v>10647.913400000001</v>
      </c>
      <c r="H55" s="140">
        <f t="shared" si="0"/>
        <v>127774.96080000002</v>
      </c>
      <c r="I55" s="137"/>
      <c r="J55" s="137">
        <v>887.32611666666674</v>
      </c>
      <c r="K55" s="137">
        <v>17746.522333333334</v>
      </c>
      <c r="L55" s="137"/>
      <c r="M55" s="137"/>
      <c r="N55" s="137"/>
      <c r="O55" s="141">
        <f t="shared" si="1"/>
        <v>146408.80925000002</v>
      </c>
    </row>
    <row r="56" spans="1:15" x14ac:dyDescent="0.25">
      <c r="A56" s="537" t="s">
        <v>2556</v>
      </c>
      <c r="B56" s="537"/>
      <c r="C56" s="106" t="s">
        <v>2578</v>
      </c>
      <c r="D56" s="128">
        <v>113</v>
      </c>
      <c r="E56" s="124">
        <v>15</v>
      </c>
      <c r="F56" s="125">
        <v>1</v>
      </c>
      <c r="G56" s="138">
        <v>8614.92</v>
      </c>
      <c r="H56" s="140">
        <f t="shared" si="0"/>
        <v>103379.04000000001</v>
      </c>
      <c r="I56" s="138"/>
      <c r="J56" s="138">
        <v>717.91</v>
      </c>
      <c r="K56" s="138">
        <v>14358.199999999999</v>
      </c>
      <c r="L56" s="138"/>
      <c r="M56" s="138"/>
      <c r="N56" s="138"/>
      <c r="O56" s="141">
        <f t="shared" si="1"/>
        <v>118455.15000000001</v>
      </c>
    </row>
    <row r="57" spans="1:15" x14ac:dyDescent="0.25">
      <c r="A57" s="537" t="s">
        <v>2556</v>
      </c>
      <c r="B57" s="537"/>
      <c r="C57" s="106" t="s">
        <v>2578</v>
      </c>
      <c r="D57" s="128">
        <v>113</v>
      </c>
      <c r="E57" s="124">
        <v>15</v>
      </c>
      <c r="F57" s="125">
        <v>1</v>
      </c>
      <c r="G57" s="138">
        <v>8614.92</v>
      </c>
      <c r="H57" s="140">
        <f t="shared" si="0"/>
        <v>103379.04000000001</v>
      </c>
      <c r="I57" s="138"/>
      <c r="J57" s="138">
        <v>717.91</v>
      </c>
      <c r="K57" s="138">
        <v>14358.199999999999</v>
      </c>
      <c r="L57" s="138"/>
      <c r="M57" s="138"/>
      <c r="N57" s="138"/>
      <c r="O57" s="141">
        <f t="shared" si="1"/>
        <v>118455.15000000001</v>
      </c>
    </row>
    <row r="58" spans="1:15" x14ac:dyDescent="0.25">
      <c r="A58" s="537" t="s">
        <v>2556</v>
      </c>
      <c r="B58" s="537" t="s">
        <v>2556</v>
      </c>
      <c r="C58" s="106" t="s">
        <v>2580</v>
      </c>
      <c r="D58" s="128">
        <v>113</v>
      </c>
      <c r="E58" s="124">
        <v>15</v>
      </c>
      <c r="F58" s="125">
        <v>1</v>
      </c>
      <c r="G58" s="138">
        <v>6237.4740000000002</v>
      </c>
      <c r="H58" s="140">
        <f t="shared" si="0"/>
        <v>74849.687999999995</v>
      </c>
      <c r="I58" s="138"/>
      <c r="J58" s="138">
        <v>519.78950000000009</v>
      </c>
      <c r="K58" s="138">
        <v>10395.790000000001</v>
      </c>
      <c r="L58" s="138"/>
      <c r="M58" s="138"/>
      <c r="N58" s="138"/>
      <c r="O58" s="141">
        <f t="shared" si="1"/>
        <v>85765.267499999987</v>
      </c>
    </row>
    <row r="59" spans="1:15" x14ac:dyDescent="0.25">
      <c r="A59" s="537" t="s">
        <v>2579</v>
      </c>
      <c r="B59" s="537"/>
      <c r="C59" s="106" t="s">
        <v>2580</v>
      </c>
      <c r="D59" s="128">
        <v>113</v>
      </c>
      <c r="E59" s="124">
        <v>15</v>
      </c>
      <c r="F59" s="125">
        <v>1</v>
      </c>
      <c r="G59" s="137">
        <v>9595.8302000000003</v>
      </c>
      <c r="H59" s="140">
        <f t="shared" si="0"/>
        <v>115149.9624</v>
      </c>
      <c r="I59" s="137"/>
      <c r="J59" s="137">
        <v>799.65251666666677</v>
      </c>
      <c r="K59" s="137">
        <v>15993.050333333334</v>
      </c>
      <c r="L59" s="137"/>
      <c r="M59" s="137"/>
      <c r="N59" s="137"/>
      <c r="O59" s="141">
        <f t="shared" si="1"/>
        <v>131942.66525000002</v>
      </c>
    </row>
    <row r="60" spans="1:15" x14ac:dyDescent="0.25">
      <c r="A60" s="537" t="s">
        <v>2555</v>
      </c>
      <c r="B60" s="537"/>
      <c r="C60" s="106" t="s">
        <v>2581</v>
      </c>
      <c r="D60" s="128">
        <v>113</v>
      </c>
      <c r="E60" s="124">
        <v>15</v>
      </c>
      <c r="F60" s="125">
        <v>1</v>
      </c>
      <c r="G60" s="138">
        <v>8614.92</v>
      </c>
      <c r="H60" s="140">
        <f t="shared" si="0"/>
        <v>103379.04000000001</v>
      </c>
      <c r="I60" s="138"/>
      <c r="J60" s="138">
        <v>717.91</v>
      </c>
      <c r="K60" s="138">
        <v>14358.199999999999</v>
      </c>
      <c r="L60" s="138"/>
      <c r="M60" s="138"/>
      <c r="N60" s="138"/>
      <c r="O60" s="141">
        <f t="shared" si="1"/>
        <v>118455.15000000001</v>
      </c>
    </row>
    <row r="61" spans="1:15" x14ac:dyDescent="0.25">
      <c r="A61" s="537" t="s">
        <v>2582</v>
      </c>
      <c r="B61" s="537"/>
      <c r="C61" s="106" t="s">
        <v>2581</v>
      </c>
      <c r="D61" s="128">
        <v>113</v>
      </c>
      <c r="E61" s="124">
        <v>15</v>
      </c>
      <c r="F61" s="125">
        <v>1</v>
      </c>
      <c r="G61" s="138">
        <v>8235.777</v>
      </c>
      <c r="H61" s="140">
        <f t="shared" si="0"/>
        <v>98829.323999999993</v>
      </c>
      <c r="I61" s="138"/>
      <c r="J61" s="138">
        <v>686.31475</v>
      </c>
      <c r="K61" s="138">
        <v>13726.294999999998</v>
      </c>
      <c r="L61" s="138"/>
      <c r="M61" s="138"/>
      <c r="N61" s="138"/>
      <c r="O61" s="141">
        <f t="shared" si="1"/>
        <v>113241.93375</v>
      </c>
    </row>
    <row r="62" spans="1:15" x14ac:dyDescent="0.25">
      <c r="A62" s="537" t="s">
        <v>2579</v>
      </c>
      <c r="B62" s="537"/>
      <c r="C62" s="106" t="s">
        <v>2581</v>
      </c>
      <c r="D62" s="128">
        <v>113</v>
      </c>
      <c r="E62" s="124">
        <v>15</v>
      </c>
      <c r="F62" s="125">
        <v>1</v>
      </c>
      <c r="G62" s="138">
        <v>9000.4489999999987</v>
      </c>
      <c r="H62" s="140">
        <f t="shared" si="0"/>
        <v>108005.38799999998</v>
      </c>
      <c r="I62" s="138"/>
      <c r="J62" s="138">
        <v>750.03741666666656</v>
      </c>
      <c r="K62" s="138">
        <v>15000.748333333331</v>
      </c>
      <c r="L62" s="138"/>
      <c r="M62" s="138"/>
      <c r="N62" s="138"/>
      <c r="O62" s="141">
        <f t="shared" si="1"/>
        <v>123756.17374999999</v>
      </c>
    </row>
    <row r="63" spans="1:15" x14ac:dyDescent="0.25">
      <c r="A63" s="537" t="s">
        <v>2556</v>
      </c>
      <c r="B63" s="537"/>
      <c r="C63" s="106" t="s">
        <v>2583</v>
      </c>
      <c r="D63" s="128">
        <v>113</v>
      </c>
      <c r="E63" s="124">
        <v>15</v>
      </c>
      <c r="F63" s="125">
        <v>1</v>
      </c>
      <c r="G63" s="138">
        <v>6237.4740000000002</v>
      </c>
      <c r="H63" s="140">
        <f t="shared" si="0"/>
        <v>74849.687999999995</v>
      </c>
      <c r="I63" s="138"/>
      <c r="J63" s="138">
        <v>519.78950000000009</v>
      </c>
      <c r="K63" s="138">
        <v>10395.790000000001</v>
      </c>
      <c r="L63" s="138"/>
      <c r="M63" s="138"/>
      <c r="N63" s="138"/>
      <c r="O63" s="141">
        <f t="shared" si="1"/>
        <v>85765.267499999987</v>
      </c>
    </row>
    <row r="64" spans="1:15" x14ac:dyDescent="0.25">
      <c r="A64" s="537" t="s">
        <v>2579</v>
      </c>
      <c r="B64" s="537"/>
      <c r="C64" s="106" t="s">
        <v>2583</v>
      </c>
      <c r="D64" s="128">
        <v>113</v>
      </c>
      <c r="E64" s="124">
        <v>15</v>
      </c>
      <c r="F64" s="125">
        <v>1</v>
      </c>
      <c r="G64" s="138">
        <v>6987.4169999999995</v>
      </c>
      <c r="H64" s="140">
        <f t="shared" si="0"/>
        <v>83849.003999999986</v>
      </c>
      <c r="I64" s="138"/>
      <c r="J64" s="138">
        <v>582.28474999999992</v>
      </c>
      <c r="K64" s="138">
        <v>11645.695</v>
      </c>
      <c r="L64" s="138"/>
      <c r="M64" s="138"/>
      <c r="N64" s="138"/>
      <c r="O64" s="141">
        <f t="shared" si="1"/>
        <v>96076.983749999985</v>
      </c>
    </row>
    <row r="65" spans="1:15" x14ac:dyDescent="0.25">
      <c r="A65" s="537" t="s">
        <v>2555</v>
      </c>
      <c r="B65" s="537"/>
      <c r="C65" s="106" t="s">
        <v>2584</v>
      </c>
      <c r="D65" s="128">
        <v>113</v>
      </c>
      <c r="E65" s="124">
        <v>15</v>
      </c>
      <c r="F65" s="125">
        <v>1</v>
      </c>
      <c r="G65" s="138">
        <v>12404.042800000001</v>
      </c>
      <c r="H65" s="140">
        <f t="shared" si="0"/>
        <v>148848.51360000001</v>
      </c>
      <c r="I65" s="138"/>
      <c r="J65" s="138">
        <v>1033.6702333333333</v>
      </c>
      <c r="K65" s="138">
        <v>20673.404666666665</v>
      </c>
      <c r="L65" s="138"/>
      <c r="M65" s="138"/>
      <c r="N65" s="138"/>
      <c r="O65" s="141">
        <f t="shared" si="1"/>
        <v>170555.58850000001</v>
      </c>
    </row>
    <row r="66" spans="1:15" x14ac:dyDescent="0.25">
      <c r="A66" s="537" t="s">
        <v>2586</v>
      </c>
      <c r="B66" s="537"/>
      <c r="C66" s="106" t="s">
        <v>2584</v>
      </c>
      <c r="D66" s="128">
        <v>113</v>
      </c>
      <c r="E66" s="124">
        <v>15</v>
      </c>
      <c r="F66" s="125">
        <v>1</v>
      </c>
      <c r="G66" s="138">
        <v>16311.7392</v>
      </c>
      <c r="H66" s="140">
        <f t="shared" si="0"/>
        <v>195740.87040000001</v>
      </c>
      <c r="I66" s="138"/>
      <c r="J66" s="138">
        <v>1359.3116</v>
      </c>
      <c r="K66" s="138">
        <v>27186.232</v>
      </c>
      <c r="L66" s="138"/>
      <c r="M66" s="138"/>
      <c r="N66" s="138"/>
      <c r="O66" s="141">
        <f t="shared" si="1"/>
        <v>224286.41399999999</v>
      </c>
    </row>
    <row r="67" spans="1:15" x14ac:dyDescent="0.25">
      <c r="A67" s="537" t="s">
        <v>2587</v>
      </c>
      <c r="B67" s="537"/>
      <c r="C67" s="106" t="s">
        <v>2584</v>
      </c>
      <c r="D67" s="128">
        <v>113</v>
      </c>
      <c r="E67" s="124">
        <v>15</v>
      </c>
      <c r="F67" s="125">
        <v>1</v>
      </c>
      <c r="G67" s="138">
        <v>11536.123600000001</v>
      </c>
      <c r="H67" s="140">
        <f t="shared" si="0"/>
        <v>138433.48320000002</v>
      </c>
      <c r="I67" s="138"/>
      <c r="J67" s="138">
        <v>961.3436333333334</v>
      </c>
      <c r="K67" s="138">
        <v>19226.87266666667</v>
      </c>
      <c r="L67" s="138"/>
      <c r="M67" s="138"/>
      <c r="N67" s="138"/>
      <c r="O67" s="141">
        <f t="shared" si="1"/>
        <v>158621.69950000002</v>
      </c>
    </row>
    <row r="68" spans="1:15" x14ac:dyDescent="0.25">
      <c r="A68" s="537" t="s">
        <v>2588</v>
      </c>
      <c r="B68" s="537"/>
      <c r="C68" s="106" t="s">
        <v>2584</v>
      </c>
      <c r="D68" s="128">
        <v>113</v>
      </c>
      <c r="E68" s="124">
        <v>15</v>
      </c>
      <c r="F68" s="125">
        <v>1</v>
      </c>
      <c r="G68" s="138">
        <v>19818</v>
      </c>
      <c r="H68" s="140">
        <f t="shared" si="0"/>
        <v>237816</v>
      </c>
      <c r="I68" s="138"/>
      <c r="J68" s="138">
        <v>1492.2107833333337</v>
      </c>
      <c r="K68" s="138">
        <v>29844.215666666674</v>
      </c>
      <c r="L68" s="138"/>
      <c r="M68" s="138"/>
      <c r="N68" s="138"/>
      <c r="O68" s="141">
        <f t="shared" si="1"/>
        <v>269152.42645000003</v>
      </c>
    </row>
    <row r="69" spans="1:15" x14ac:dyDescent="0.25">
      <c r="A69" s="537" t="s">
        <v>2588</v>
      </c>
      <c r="B69" s="537"/>
      <c r="C69" s="106" t="s">
        <v>2584</v>
      </c>
      <c r="D69" s="128">
        <v>113</v>
      </c>
      <c r="E69" s="124">
        <v>15</v>
      </c>
      <c r="F69" s="125">
        <v>1</v>
      </c>
      <c r="G69" s="137">
        <v>11536.123600000001</v>
      </c>
      <c r="H69" s="140">
        <f t="shared" si="0"/>
        <v>138433.48320000002</v>
      </c>
      <c r="I69" s="137"/>
      <c r="J69" s="137">
        <v>961.3436333333334</v>
      </c>
      <c r="K69" s="137">
        <v>19226.87266666667</v>
      </c>
      <c r="L69" s="137"/>
      <c r="M69" s="137"/>
      <c r="N69" s="137"/>
      <c r="O69" s="141">
        <f t="shared" si="1"/>
        <v>158621.69950000002</v>
      </c>
    </row>
    <row r="70" spans="1:15" x14ac:dyDescent="0.25">
      <c r="A70" s="537" t="s">
        <v>2589</v>
      </c>
      <c r="B70" s="537"/>
      <c r="C70" s="106" t="s">
        <v>2584</v>
      </c>
      <c r="D70" s="128">
        <v>113</v>
      </c>
      <c r="E70" s="124">
        <v>15</v>
      </c>
      <c r="F70" s="125">
        <v>1</v>
      </c>
      <c r="G70" s="138">
        <v>17016</v>
      </c>
      <c r="H70" s="140">
        <f t="shared" si="0"/>
        <v>204192</v>
      </c>
      <c r="I70" s="138"/>
      <c r="J70" s="138">
        <v>1281.1672166666667</v>
      </c>
      <c r="K70" s="138">
        <v>25623.344333333334</v>
      </c>
      <c r="L70" s="138"/>
      <c r="M70" s="138"/>
      <c r="N70" s="138"/>
      <c r="O70" s="141">
        <f t="shared" si="1"/>
        <v>231096.51155</v>
      </c>
    </row>
    <row r="71" spans="1:15" x14ac:dyDescent="0.25">
      <c r="A71" s="537" t="s">
        <v>2585</v>
      </c>
      <c r="B71" s="537"/>
      <c r="C71" s="106" t="s">
        <v>2584</v>
      </c>
      <c r="D71" s="128">
        <v>113</v>
      </c>
      <c r="E71" s="124">
        <v>15</v>
      </c>
      <c r="F71" s="125">
        <v>1</v>
      </c>
      <c r="G71" s="138">
        <v>35200.147000000004</v>
      </c>
      <c r="H71" s="140">
        <f t="shared" si="0"/>
        <v>422401.76400000008</v>
      </c>
      <c r="I71" s="138"/>
      <c r="J71" s="138">
        <v>2933.3455833333337</v>
      </c>
      <c r="K71" s="138">
        <v>58666.911666666667</v>
      </c>
      <c r="L71" s="138"/>
      <c r="M71" s="138"/>
      <c r="N71" s="138"/>
      <c r="O71" s="141">
        <f t="shared" si="1"/>
        <v>484002.02125000011</v>
      </c>
    </row>
    <row r="72" spans="1:15" x14ac:dyDescent="0.25">
      <c r="A72" s="537" t="s">
        <v>2588</v>
      </c>
      <c r="B72" s="537"/>
      <c r="C72" s="106" t="s">
        <v>2590</v>
      </c>
      <c r="D72" s="128">
        <v>113</v>
      </c>
      <c r="E72" s="124">
        <v>15</v>
      </c>
      <c r="F72" s="125">
        <v>1</v>
      </c>
      <c r="G72" s="138">
        <v>17440.7016</v>
      </c>
      <c r="H72" s="140">
        <f t="shared" si="0"/>
        <v>209288.4192</v>
      </c>
      <c r="I72" s="138"/>
      <c r="J72" s="138">
        <v>1453.3917999999999</v>
      </c>
      <c r="K72" s="138">
        <v>29067.835999999999</v>
      </c>
      <c r="L72" s="138"/>
      <c r="M72" s="138"/>
      <c r="N72" s="138"/>
      <c r="O72" s="141">
        <f t="shared" si="1"/>
        <v>239809.64700000003</v>
      </c>
    </row>
    <row r="73" spans="1:15" x14ac:dyDescent="0.25">
      <c r="A73" s="537" t="s">
        <v>2569</v>
      </c>
      <c r="B73" s="537"/>
      <c r="C73" s="106" t="s">
        <v>2590</v>
      </c>
      <c r="D73" s="128">
        <v>113</v>
      </c>
      <c r="E73" s="124">
        <v>15</v>
      </c>
      <c r="F73" s="125">
        <v>1</v>
      </c>
      <c r="G73" s="138">
        <v>20804.042999999998</v>
      </c>
      <c r="H73" s="140">
        <f t="shared" ref="H73:H136" si="2">IF(G73="","",IF(E73="","Se requiere asignar la fuente de financiamiento (FF)",IF(F73="","Es necesario establcer el número de plazas (No.)",IF(G73="","Se necesita establcer un monto mensual",F73*G73*12))))</f>
        <v>249648.51599999997</v>
      </c>
      <c r="I73" s="138"/>
      <c r="J73" s="138">
        <v>1733.6702499999999</v>
      </c>
      <c r="K73" s="138">
        <v>34673.404999999999</v>
      </c>
      <c r="L73" s="138"/>
      <c r="M73" s="138"/>
      <c r="N73" s="138"/>
      <c r="O73" s="141">
        <f t="shared" ref="O73:O136" si="3">SUM(H73:N73)</f>
        <v>286055.59124999994</v>
      </c>
    </row>
    <row r="74" spans="1:15" x14ac:dyDescent="0.25">
      <c r="A74" s="537" t="s">
        <v>2592</v>
      </c>
      <c r="B74" s="537"/>
      <c r="C74" s="106" t="s">
        <v>2591</v>
      </c>
      <c r="D74" s="128">
        <v>113</v>
      </c>
      <c r="E74" s="124">
        <v>15</v>
      </c>
      <c r="F74" s="125">
        <v>1</v>
      </c>
      <c r="G74" s="138">
        <v>12250.0784</v>
      </c>
      <c r="H74" s="140">
        <f t="shared" si="2"/>
        <v>147000.94080000001</v>
      </c>
      <c r="I74" s="138"/>
      <c r="J74" s="138">
        <v>1020.8398666666667</v>
      </c>
      <c r="K74" s="138">
        <v>20416.797333333336</v>
      </c>
      <c r="L74" s="138"/>
      <c r="M74" s="138"/>
      <c r="N74" s="138"/>
      <c r="O74" s="141">
        <f t="shared" si="3"/>
        <v>168438.57800000004</v>
      </c>
    </row>
    <row r="75" spans="1:15" x14ac:dyDescent="0.25">
      <c r="A75" s="537" t="s">
        <v>2588</v>
      </c>
      <c r="B75" s="537"/>
      <c r="C75" s="106" t="s">
        <v>2591</v>
      </c>
      <c r="D75" s="128">
        <v>113</v>
      </c>
      <c r="E75" s="124">
        <v>15</v>
      </c>
      <c r="F75" s="125">
        <v>1</v>
      </c>
      <c r="G75" s="138">
        <v>12685.562400000001</v>
      </c>
      <c r="H75" s="140">
        <f t="shared" si="2"/>
        <v>152226.7488</v>
      </c>
      <c r="I75" s="138"/>
      <c r="J75" s="138">
        <v>1057.1302000000001</v>
      </c>
      <c r="K75" s="138">
        <v>21142.603999999999</v>
      </c>
      <c r="L75" s="138"/>
      <c r="M75" s="138"/>
      <c r="N75" s="138"/>
      <c r="O75" s="141">
        <f t="shared" si="3"/>
        <v>174426.48300000001</v>
      </c>
    </row>
    <row r="76" spans="1:15" x14ac:dyDescent="0.25">
      <c r="A76" s="537" t="s">
        <v>2592</v>
      </c>
      <c r="B76" s="537"/>
      <c r="C76" s="106" t="s">
        <v>2591</v>
      </c>
      <c r="D76" s="128">
        <v>113</v>
      </c>
      <c r="E76" s="124">
        <v>15</v>
      </c>
      <c r="F76" s="125">
        <v>1</v>
      </c>
      <c r="G76" s="138">
        <v>8913.723</v>
      </c>
      <c r="H76" s="140">
        <f t="shared" si="2"/>
        <v>106964.67600000001</v>
      </c>
      <c r="I76" s="138"/>
      <c r="J76" s="138">
        <v>742.81025</v>
      </c>
      <c r="K76" s="138">
        <v>14856.205</v>
      </c>
      <c r="L76" s="138"/>
      <c r="M76" s="138"/>
      <c r="N76" s="138"/>
      <c r="O76" s="141">
        <f t="shared" si="3"/>
        <v>122563.69125</v>
      </c>
    </row>
    <row r="77" spans="1:15" x14ac:dyDescent="0.25">
      <c r="A77" s="537" t="s">
        <v>2592</v>
      </c>
      <c r="B77" s="537"/>
      <c r="C77" s="106" t="s">
        <v>2591</v>
      </c>
      <c r="D77" s="128">
        <v>113</v>
      </c>
      <c r="E77" s="124">
        <v>15</v>
      </c>
      <c r="F77" s="125">
        <v>1</v>
      </c>
      <c r="G77" s="138">
        <v>10603.0054</v>
      </c>
      <c r="H77" s="140">
        <f t="shared" si="2"/>
        <v>127236.06479999999</v>
      </c>
      <c r="I77" s="138"/>
      <c r="J77" s="138">
        <v>883.58378333333337</v>
      </c>
      <c r="K77" s="138">
        <v>17671.675666666666</v>
      </c>
      <c r="L77" s="138"/>
      <c r="M77" s="138"/>
      <c r="N77" s="138"/>
      <c r="O77" s="141">
        <f t="shared" si="3"/>
        <v>145791.32425000001</v>
      </c>
    </row>
    <row r="78" spans="1:15" x14ac:dyDescent="0.25">
      <c r="A78" s="537" t="s">
        <v>2566</v>
      </c>
      <c r="B78" s="537"/>
      <c r="C78" s="106" t="s">
        <v>2591</v>
      </c>
      <c r="D78" s="128">
        <v>113</v>
      </c>
      <c r="E78" s="124">
        <v>15</v>
      </c>
      <c r="F78" s="125">
        <v>1</v>
      </c>
      <c r="G78" s="138">
        <v>18967.9444</v>
      </c>
      <c r="H78" s="140">
        <f t="shared" si="2"/>
        <v>227615.3328</v>
      </c>
      <c r="I78" s="138"/>
      <c r="J78" s="138">
        <v>1580.6620333333333</v>
      </c>
      <c r="K78" s="138">
        <v>31613.240666666668</v>
      </c>
      <c r="L78" s="138"/>
      <c r="M78" s="138"/>
      <c r="N78" s="138"/>
      <c r="O78" s="141">
        <f t="shared" si="3"/>
        <v>260809.23550000001</v>
      </c>
    </row>
    <row r="79" spans="1:15" x14ac:dyDescent="0.25">
      <c r="A79" s="537" t="s">
        <v>2575</v>
      </c>
      <c r="B79" s="537"/>
      <c r="C79" s="106" t="s">
        <v>2593</v>
      </c>
      <c r="D79" s="128">
        <v>113</v>
      </c>
      <c r="E79" s="124">
        <v>15</v>
      </c>
      <c r="F79" s="125">
        <v>1</v>
      </c>
      <c r="G79" s="137">
        <v>8614.92</v>
      </c>
      <c r="H79" s="140">
        <f t="shared" si="2"/>
        <v>103379.04000000001</v>
      </c>
      <c r="I79" s="137"/>
      <c r="J79" s="137">
        <v>717.91</v>
      </c>
      <c r="K79" s="137">
        <v>14358.199999999999</v>
      </c>
      <c r="L79" s="137"/>
      <c r="M79" s="137"/>
      <c r="N79" s="137"/>
      <c r="O79" s="141">
        <f t="shared" si="3"/>
        <v>118455.15000000001</v>
      </c>
    </row>
    <row r="80" spans="1:15" x14ac:dyDescent="0.25">
      <c r="A80" s="537" t="s">
        <v>2575</v>
      </c>
      <c r="B80" s="537"/>
      <c r="C80" s="106" t="s">
        <v>2593</v>
      </c>
      <c r="D80" s="128">
        <v>113</v>
      </c>
      <c r="E80" s="124">
        <v>15</v>
      </c>
      <c r="F80" s="125">
        <v>1</v>
      </c>
      <c r="G80" s="138">
        <v>8614.92</v>
      </c>
      <c r="H80" s="140">
        <f t="shared" si="2"/>
        <v>103379.04000000001</v>
      </c>
      <c r="I80" s="138"/>
      <c r="J80" s="138">
        <v>717.91</v>
      </c>
      <c r="K80" s="138">
        <v>14358.199999999999</v>
      </c>
      <c r="L80" s="138"/>
      <c r="M80" s="138"/>
      <c r="N80" s="138"/>
      <c r="O80" s="141">
        <f t="shared" si="3"/>
        <v>118455.15000000001</v>
      </c>
    </row>
    <row r="81" spans="1:15" x14ac:dyDescent="0.25">
      <c r="A81" s="537" t="s">
        <v>2575</v>
      </c>
      <c r="B81" s="537"/>
      <c r="C81" s="106" t="s">
        <v>2593</v>
      </c>
      <c r="D81" s="128">
        <v>113</v>
      </c>
      <c r="E81" s="124">
        <v>15</v>
      </c>
      <c r="F81" s="125">
        <v>1</v>
      </c>
      <c r="G81" s="138">
        <v>8614.92</v>
      </c>
      <c r="H81" s="140">
        <f t="shared" si="2"/>
        <v>103379.04000000001</v>
      </c>
      <c r="I81" s="138"/>
      <c r="J81" s="138">
        <v>717.91</v>
      </c>
      <c r="K81" s="138">
        <v>14358.199999999999</v>
      </c>
      <c r="L81" s="138"/>
      <c r="M81" s="138"/>
      <c r="N81" s="138"/>
      <c r="O81" s="141">
        <f t="shared" si="3"/>
        <v>118455.15000000001</v>
      </c>
    </row>
    <row r="82" spans="1:15" x14ac:dyDescent="0.25">
      <c r="A82" s="537" t="s">
        <v>2575</v>
      </c>
      <c r="B82" s="537"/>
      <c r="C82" s="106" t="s">
        <v>2593</v>
      </c>
      <c r="D82" s="128">
        <v>113</v>
      </c>
      <c r="E82" s="124">
        <v>15</v>
      </c>
      <c r="F82" s="125">
        <v>1</v>
      </c>
      <c r="G82" s="138">
        <v>8614.92</v>
      </c>
      <c r="H82" s="140">
        <f t="shared" si="2"/>
        <v>103379.04000000001</v>
      </c>
      <c r="I82" s="138"/>
      <c r="J82" s="138">
        <v>717.91</v>
      </c>
      <c r="K82" s="138">
        <v>14358.199999999999</v>
      </c>
      <c r="L82" s="138"/>
      <c r="M82" s="138"/>
      <c r="N82" s="138"/>
      <c r="O82" s="141">
        <f t="shared" si="3"/>
        <v>118455.15000000001</v>
      </c>
    </row>
    <row r="83" spans="1:15" x14ac:dyDescent="0.25">
      <c r="A83" s="537" t="s">
        <v>2566</v>
      </c>
      <c r="B83" s="537"/>
      <c r="C83" s="106" t="s">
        <v>2594</v>
      </c>
      <c r="D83" s="128">
        <v>113</v>
      </c>
      <c r="E83" s="124">
        <v>15</v>
      </c>
      <c r="F83" s="125">
        <v>1</v>
      </c>
      <c r="G83" s="138">
        <v>18968.665400000002</v>
      </c>
      <c r="H83" s="140">
        <f t="shared" si="2"/>
        <v>227623.98480000003</v>
      </c>
      <c r="I83" s="138"/>
      <c r="J83" s="138">
        <v>1580.7221166666668</v>
      </c>
      <c r="K83" s="138">
        <v>31614.442333333336</v>
      </c>
      <c r="L83" s="138"/>
      <c r="M83" s="138"/>
      <c r="N83" s="138"/>
      <c r="O83" s="141">
        <f t="shared" si="3"/>
        <v>260819.14925000005</v>
      </c>
    </row>
    <row r="84" spans="1:15" x14ac:dyDescent="0.25">
      <c r="A84" s="537" t="s">
        <v>2588</v>
      </c>
      <c r="B84" s="537"/>
      <c r="C84" s="106" t="s">
        <v>2595</v>
      </c>
      <c r="D84" s="128">
        <v>113</v>
      </c>
      <c r="E84" s="124">
        <v>15</v>
      </c>
      <c r="F84" s="125">
        <v>1</v>
      </c>
      <c r="G84" s="138">
        <v>11349.240400000001</v>
      </c>
      <c r="H84" s="140">
        <f t="shared" si="2"/>
        <v>136190.8848</v>
      </c>
      <c r="I84" s="138"/>
      <c r="J84" s="138">
        <v>945.77003333333334</v>
      </c>
      <c r="K84" s="138">
        <v>18915.400666666668</v>
      </c>
      <c r="L84" s="138"/>
      <c r="M84" s="138"/>
      <c r="N84" s="138"/>
      <c r="O84" s="141">
        <f t="shared" si="3"/>
        <v>156052.05550000002</v>
      </c>
    </row>
    <row r="85" spans="1:15" x14ac:dyDescent="0.25">
      <c r="A85" s="537" t="s">
        <v>2588</v>
      </c>
      <c r="B85" s="537"/>
      <c r="C85" s="106" t="s">
        <v>2595</v>
      </c>
      <c r="D85" s="128">
        <v>113</v>
      </c>
      <c r="E85" s="124">
        <v>15</v>
      </c>
      <c r="F85" s="125">
        <v>1</v>
      </c>
      <c r="G85" s="138">
        <v>10454.808999999999</v>
      </c>
      <c r="H85" s="140">
        <f t="shared" si="2"/>
        <v>125457.70799999998</v>
      </c>
      <c r="I85" s="138"/>
      <c r="J85" s="138">
        <v>871.23408333333327</v>
      </c>
      <c r="K85" s="138">
        <v>17424.681666666667</v>
      </c>
      <c r="L85" s="138"/>
      <c r="M85" s="138"/>
      <c r="N85" s="138"/>
      <c r="O85" s="141">
        <f t="shared" si="3"/>
        <v>143753.62374999997</v>
      </c>
    </row>
    <row r="86" spans="1:15" x14ac:dyDescent="0.25">
      <c r="A86" s="537" t="s">
        <v>2588</v>
      </c>
      <c r="B86" s="537"/>
      <c r="C86" s="106" t="s">
        <v>2595</v>
      </c>
      <c r="D86" s="128">
        <v>113</v>
      </c>
      <c r="E86" s="124">
        <v>15</v>
      </c>
      <c r="F86" s="125">
        <v>1</v>
      </c>
      <c r="G86" s="138">
        <v>11515.1116</v>
      </c>
      <c r="H86" s="140">
        <f t="shared" si="2"/>
        <v>138181.33919999999</v>
      </c>
      <c r="I86" s="138"/>
      <c r="J86" s="138">
        <v>959.59263333333342</v>
      </c>
      <c r="K86" s="138">
        <v>19191.852666666669</v>
      </c>
      <c r="L86" s="138"/>
      <c r="M86" s="138"/>
      <c r="N86" s="138"/>
      <c r="O86" s="141">
        <f t="shared" si="3"/>
        <v>158332.78449999998</v>
      </c>
    </row>
    <row r="87" spans="1:15" x14ac:dyDescent="0.25">
      <c r="A87" s="537" t="s">
        <v>2566</v>
      </c>
      <c r="B87" s="537"/>
      <c r="C87" s="106" t="s">
        <v>2595</v>
      </c>
      <c r="D87" s="128">
        <v>113</v>
      </c>
      <c r="E87" s="124">
        <v>15</v>
      </c>
      <c r="F87" s="125">
        <v>1</v>
      </c>
      <c r="G87" s="137">
        <v>19571.071200000002</v>
      </c>
      <c r="H87" s="140">
        <f t="shared" si="2"/>
        <v>234852.85440000001</v>
      </c>
      <c r="I87" s="137"/>
      <c r="J87" s="137">
        <v>1630.9226000000001</v>
      </c>
      <c r="K87" s="137">
        <v>32618.452000000001</v>
      </c>
      <c r="L87" s="137"/>
      <c r="M87" s="137"/>
      <c r="N87" s="137"/>
      <c r="O87" s="141">
        <f t="shared" si="3"/>
        <v>269102.22899999999</v>
      </c>
    </row>
    <row r="88" spans="1:15" x14ac:dyDescent="0.25">
      <c r="A88" s="537" t="s">
        <v>2596</v>
      </c>
      <c r="B88" s="537"/>
      <c r="C88" s="106" t="s">
        <v>2595</v>
      </c>
      <c r="D88" s="128">
        <v>113</v>
      </c>
      <c r="E88" s="124">
        <v>15</v>
      </c>
      <c r="F88" s="125">
        <v>1</v>
      </c>
      <c r="G88" s="138">
        <v>10086.481000000002</v>
      </c>
      <c r="H88" s="140">
        <f t="shared" si="2"/>
        <v>121037.77200000003</v>
      </c>
      <c r="I88" s="138"/>
      <c r="J88" s="138">
        <v>840.54008333333343</v>
      </c>
      <c r="K88" s="138">
        <v>16810.80166666667</v>
      </c>
      <c r="L88" s="138"/>
      <c r="M88" s="138"/>
      <c r="N88" s="138"/>
      <c r="O88" s="141">
        <f t="shared" si="3"/>
        <v>138689.11375000005</v>
      </c>
    </row>
    <row r="89" spans="1:15" x14ac:dyDescent="0.25">
      <c r="A89" s="537" t="s">
        <v>2588</v>
      </c>
      <c r="B89" s="537"/>
      <c r="C89" s="106" t="s">
        <v>2595</v>
      </c>
      <c r="D89" s="128">
        <v>113</v>
      </c>
      <c r="E89" s="124">
        <v>15</v>
      </c>
      <c r="F89" s="125">
        <v>1</v>
      </c>
      <c r="G89" s="138">
        <v>12905.961799999999</v>
      </c>
      <c r="H89" s="140">
        <f t="shared" si="2"/>
        <v>154871.5416</v>
      </c>
      <c r="I89" s="138"/>
      <c r="J89" s="138">
        <v>1075.4968166666665</v>
      </c>
      <c r="K89" s="138">
        <v>21509.936333333331</v>
      </c>
      <c r="L89" s="138"/>
      <c r="M89" s="138"/>
      <c r="N89" s="138"/>
      <c r="O89" s="141">
        <f t="shared" si="3"/>
        <v>177456.97474999999</v>
      </c>
    </row>
    <row r="90" spans="1:15" x14ac:dyDescent="0.25">
      <c r="A90" s="537" t="s">
        <v>2588</v>
      </c>
      <c r="B90" s="537"/>
      <c r="C90" s="106" t="s">
        <v>2597</v>
      </c>
      <c r="D90" s="128">
        <v>113</v>
      </c>
      <c r="E90" s="124">
        <v>15</v>
      </c>
      <c r="F90" s="125">
        <v>1</v>
      </c>
      <c r="G90" s="137">
        <v>10283.932000000003</v>
      </c>
      <c r="H90" s="140">
        <f t="shared" si="2"/>
        <v>123407.18400000004</v>
      </c>
      <c r="I90" s="137"/>
      <c r="J90" s="137">
        <v>856.99433333333354</v>
      </c>
      <c r="K90" s="137">
        <v>17139.886666666673</v>
      </c>
      <c r="L90" s="137"/>
      <c r="M90" s="137"/>
      <c r="N90" s="137"/>
      <c r="O90" s="141">
        <f t="shared" si="3"/>
        <v>141404.06500000006</v>
      </c>
    </row>
    <row r="91" spans="1:15" x14ac:dyDescent="0.25">
      <c r="A91" s="537" t="s">
        <v>2596</v>
      </c>
      <c r="B91" s="537"/>
      <c r="C91" s="106" t="s">
        <v>2597</v>
      </c>
      <c r="D91" s="128">
        <v>113</v>
      </c>
      <c r="E91" s="124">
        <v>15</v>
      </c>
      <c r="F91" s="125">
        <v>1</v>
      </c>
      <c r="G91" s="138">
        <v>8614.92</v>
      </c>
      <c r="H91" s="140">
        <f t="shared" si="2"/>
        <v>103379.04000000001</v>
      </c>
      <c r="I91" s="138"/>
      <c r="J91" s="138">
        <v>717.91</v>
      </c>
      <c r="K91" s="138">
        <v>14358.199999999999</v>
      </c>
      <c r="L91" s="138"/>
      <c r="M91" s="138"/>
      <c r="N91" s="138"/>
      <c r="O91" s="141">
        <f t="shared" si="3"/>
        <v>118455.15000000001</v>
      </c>
    </row>
    <row r="92" spans="1:15" x14ac:dyDescent="0.25">
      <c r="A92" s="537" t="s">
        <v>2563</v>
      </c>
      <c r="B92" s="537"/>
      <c r="C92" s="106" t="s">
        <v>2597</v>
      </c>
      <c r="D92" s="128">
        <v>113</v>
      </c>
      <c r="E92" s="124">
        <v>15</v>
      </c>
      <c r="F92" s="125">
        <v>1</v>
      </c>
      <c r="G92" s="138">
        <v>15636.2034</v>
      </c>
      <c r="H92" s="140">
        <f t="shared" si="2"/>
        <v>187634.44080000001</v>
      </c>
      <c r="I92" s="138"/>
      <c r="J92" s="138">
        <v>1303.01695</v>
      </c>
      <c r="K92" s="138">
        <v>26060.339</v>
      </c>
      <c r="L92" s="138"/>
      <c r="M92" s="138"/>
      <c r="N92" s="138"/>
      <c r="O92" s="141">
        <f t="shared" si="3"/>
        <v>214997.79675000001</v>
      </c>
    </row>
    <row r="93" spans="1:15" x14ac:dyDescent="0.25">
      <c r="A93" s="537" t="s">
        <v>2563</v>
      </c>
      <c r="B93" s="537"/>
      <c r="C93" s="106" t="s">
        <v>2597</v>
      </c>
      <c r="D93" s="128">
        <v>113</v>
      </c>
      <c r="E93" s="124">
        <v>15</v>
      </c>
      <c r="F93" s="125">
        <v>1</v>
      </c>
      <c r="G93" s="138">
        <v>16048.326999999999</v>
      </c>
      <c r="H93" s="140">
        <f t="shared" si="2"/>
        <v>192579.924</v>
      </c>
      <c r="I93" s="138"/>
      <c r="J93" s="138">
        <v>1337.3605833333331</v>
      </c>
      <c r="K93" s="138">
        <v>26747.211666666662</v>
      </c>
      <c r="L93" s="138"/>
      <c r="M93" s="138"/>
      <c r="N93" s="138"/>
      <c r="O93" s="141">
        <f t="shared" si="3"/>
        <v>220664.49625</v>
      </c>
    </row>
    <row r="94" spans="1:15" x14ac:dyDescent="0.25">
      <c r="A94" s="537" t="s">
        <v>2563</v>
      </c>
      <c r="B94" s="537"/>
      <c r="C94" s="106" t="s">
        <v>2597</v>
      </c>
      <c r="D94" s="128">
        <v>113</v>
      </c>
      <c r="E94" s="124">
        <v>15</v>
      </c>
      <c r="F94" s="125">
        <v>1</v>
      </c>
      <c r="G94" s="138">
        <v>14147.606200000002</v>
      </c>
      <c r="H94" s="140">
        <f t="shared" si="2"/>
        <v>169771.27440000002</v>
      </c>
      <c r="I94" s="138"/>
      <c r="J94" s="138">
        <v>1178.9671833333337</v>
      </c>
      <c r="K94" s="138">
        <v>23579.343666666671</v>
      </c>
      <c r="L94" s="138"/>
      <c r="M94" s="138"/>
      <c r="N94" s="138"/>
      <c r="O94" s="141">
        <f t="shared" si="3"/>
        <v>194529.58525000003</v>
      </c>
    </row>
    <row r="95" spans="1:15" x14ac:dyDescent="0.25">
      <c r="A95" s="537" t="s">
        <v>2563</v>
      </c>
      <c r="B95" s="537"/>
      <c r="C95" s="106" t="s">
        <v>2597</v>
      </c>
      <c r="D95" s="128">
        <v>113</v>
      </c>
      <c r="E95" s="124">
        <v>15</v>
      </c>
      <c r="F95" s="125">
        <v>1</v>
      </c>
      <c r="G95" s="138">
        <v>15324.916800000001</v>
      </c>
      <c r="H95" s="140">
        <f t="shared" si="2"/>
        <v>183899.00160000002</v>
      </c>
      <c r="I95" s="138"/>
      <c r="J95" s="138">
        <v>1277.0764000000001</v>
      </c>
      <c r="K95" s="138">
        <v>25541.528000000002</v>
      </c>
      <c r="L95" s="138"/>
      <c r="M95" s="138"/>
      <c r="N95" s="138"/>
      <c r="O95" s="141">
        <f t="shared" si="3"/>
        <v>210717.606</v>
      </c>
    </row>
    <row r="96" spans="1:15" x14ac:dyDescent="0.25">
      <c r="A96" s="537" t="s">
        <v>2555</v>
      </c>
      <c r="B96" s="537"/>
      <c r="C96" s="106" t="s">
        <v>2597</v>
      </c>
      <c r="D96" s="128">
        <v>113</v>
      </c>
      <c r="E96" s="124">
        <v>15</v>
      </c>
      <c r="F96" s="125">
        <v>1</v>
      </c>
      <c r="G96" s="137">
        <v>10895.010400000001</v>
      </c>
      <c r="H96" s="140">
        <f t="shared" si="2"/>
        <v>130740.12480000002</v>
      </c>
      <c r="I96" s="137"/>
      <c r="J96" s="137">
        <v>907.91753333333349</v>
      </c>
      <c r="K96" s="137">
        <v>18158.350666666669</v>
      </c>
      <c r="L96" s="137"/>
      <c r="M96" s="137"/>
      <c r="N96" s="137"/>
      <c r="O96" s="141">
        <f t="shared" si="3"/>
        <v>149806.39300000001</v>
      </c>
    </row>
    <row r="97" spans="1:15" x14ac:dyDescent="0.25">
      <c r="A97" s="537" t="s">
        <v>2563</v>
      </c>
      <c r="B97" s="537"/>
      <c r="C97" s="106" t="s">
        <v>2597</v>
      </c>
      <c r="D97" s="128">
        <v>113</v>
      </c>
      <c r="E97" s="124">
        <v>15</v>
      </c>
      <c r="F97" s="125">
        <v>1</v>
      </c>
      <c r="G97" s="138">
        <v>14751.927799999999</v>
      </c>
      <c r="H97" s="140">
        <f t="shared" si="2"/>
        <v>177023.1336</v>
      </c>
      <c r="I97" s="138"/>
      <c r="J97" s="138">
        <v>1229.3273166666668</v>
      </c>
      <c r="K97" s="138">
        <v>24586.546333333335</v>
      </c>
      <c r="L97" s="138"/>
      <c r="M97" s="138"/>
      <c r="N97" s="138"/>
      <c r="O97" s="141">
        <f t="shared" si="3"/>
        <v>202839.00725</v>
      </c>
    </row>
    <row r="98" spans="1:15" x14ac:dyDescent="0.25">
      <c r="A98" s="537" t="s">
        <v>2566</v>
      </c>
      <c r="B98" s="537"/>
      <c r="C98" s="106" t="s">
        <v>2597</v>
      </c>
      <c r="D98" s="128">
        <v>113</v>
      </c>
      <c r="E98" s="124">
        <v>15</v>
      </c>
      <c r="F98" s="125">
        <v>1</v>
      </c>
      <c r="G98" s="138">
        <v>24959.2896</v>
      </c>
      <c r="H98" s="140">
        <f t="shared" si="2"/>
        <v>299511.47519999999</v>
      </c>
      <c r="I98" s="138"/>
      <c r="J98" s="138">
        <v>2079.9407999999999</v>
      </c>
      <c r="K98" s="138">
        <v>41598.815999999999</v>
      </c>
      <c r="L98" s="138"/>
      <c r="M98" s="138"/>
      <c r="N98" s="138"/>
      <c r="O98" s="141">
        <f t="shared" si="3"/>
        <v>343190.23199999996</v>
      </c>
    </row>
    <row r="99" spans="1:15" x14ac:dyDescent="0.25">
      <c r="A99" s="537" t="s">
        <v>2600</v>
      </c>
      <c r="B99" s="537"/>
      <c r="C99" s="106" t="s">
        <v>2597</v>
      </c>
      <c r="D99" s="128">
        <v>113</v>
      </c>
      <c r="E99" s="124">
        <v>15</v>
      </c>
      <c r="F99" s="125">
        <v>1</v>
      </c>
      <c r="G99" s="138">
        <v>9565.2597999999998</v>
      </c>
      <c r="H99" s="140">
        <f t="shared" si="2"/>
        <v>114783.1176</v>
      </c>
      <c r="I99" s="138"/>
      <c r="J99" s="138">
        <v>797.10498333333339</v>
      </c>
      <c r="K99" s="138">
        <v>15942.099666666667</v>
      </c>
      <c r="L99" s="138"/>
      <c r="M99" s="138"/>
      <c r="N99" s="138"/>
      <c r="O99" s="141">
        <f t="shared" si="3"/>
        <v>131522.32225</v>
      </c>
    </row>
    <row r="100" spans="1:15" x14ac:dyDescent="0.25">
      <c r="A100" s="537" t="s">
        <v>2564</v>
      </c>
      <c r="B100" s="537"/>
      <c r="C100" s="106" t="s">
        <v>2597</v>
      </c>
      <c r="D100" s="128">
        <v>113</v>
      </c>
      <c r="E100" s="124">
        <v>15</v>
      </c>
      <c r="F100" s="125">
        <v>1</v>
      </c>
      <c r="G100" s="137">
        <v>10531.626400000001</v>
      </c>
      <c r="H100" s="140">
        <f t="shared" si="2"/>
        <v>126379.51680000001</v>
      </c>
      <c r="I100" s="137"/>
      <c r="J100" s="137">
        <v>877.63553333333346</v>
      </c>
      <c r="K100" s="137">
        <v>17552.71066666667</v>
      </c>
      <c r="L100" s="137"/>
      <c r="M100" s="137"/>
      <c r="N100" s="137"/>
      <c r="O100" s="141">
        <f t="shared" si="3"/>
        <v>144809.86300000001</v>
      </c>
    </row>
    <row r="101" spans="1:15" x14ac:dyDescent="0.25">
      <c r="A101" s="537" t="s">
        <v>2564</v>
      </c>
      <c r="B101" s="537"/>
      <c r="C101" s="106" t="s">
        <v>2597</v>
      </c>
      <c r="D101" s="128">
        <v>113</v>
      </c>
      <c r="E101" s="124">
        <v>15</v>
      </c>
      <c r="F101" s="125">
        <v>1</v>
      </c>
      <c r="G101" s="138">
        <v>10531.626400000001</v>
      </c>
      <c r="H101" s="140">
        <f t="shared" si="2"/>
        <v>126379.51680000001</v>
      </c>
      <c r="I101" s="138"/>
      <c r="J101" s="138">
        <v>877.63553333333346</v>
      </c>
      <c r="K101" s="138">
        <v>17552.71066666667</v>
      </c>
      <c r="L101" s="138"/>
      <c r="M101" s="138"/>
      <c r="N101" s="138"/>
      <c r="O101" s="141">
        <f t="shared" si="3"/>
        <v>144809.86300000001</v>
      </c>
    </row>
    <row r="102" spans="1:15" x14ac:dyDescent="0.25">
      <c r="A102" s="537" t="s">
        <v>2588</v>
      </c>
      <c r="B102" s="537"/>
      <c r="C102" s="106" t="s">
        <v>2597</v>
      </c>
      <c r="D102" s="128">
        <v>113</v>
      </c>
      <c r="E102" s="124">
        <v>15</v>
      </c>
      <c r="F102" s="125">
        <v>1</v>
      </c>
      <c r="G102" s="138">
        <v>13952.689</v>
      </c>
      <c r="H102" s="140">
        <f t="shared" si="2"/>
        <v>167432.26800000001</v>
      </c>
      <c r="I102" s="138"/>
      <c r="J102" s="138">
        <v>1162.7240833333333</v>
      </c>
      <c r="K102" s="138">
        <v>23254.481666666667</v>
      </c>
      <c r="L102" s="138"/>
      <c r="M102" s="138"/>
      <c r="N102" s="138"/>
      <c r="O102" s="141">
        <f t="shared" si="3"/>
        <v>191849.47375</v>
      </c>
    </row>
    <row r="103" spans="1:15" x14ac:dyDescent="0.25">
      <c r="A103" s="537" t="s">
        <v>2600</v>
      </c>
      <c r="B103" s="537"/>
      <c r="C103" s="106" t="s">
        <v>2597</v>
      </c>
      <c r="D103" s="128">
        <v>113</v>
      </c>
      <c r="E103" s="124">
        <v>15</v>
      </c>
      <c r="F103" s="125">
        <v>1</v>
      </c>
      <c r="G103" s="138">
        <v>11769.4804</v>
      </c>
      <c r="H103" s="140">
        <f t="shared" si="2"/>
        <v>141233.7648</v>
      </c>
      <c r="I103" s="138"/>
      <c r="J103" s="138">
        <v>980.79003333333333</v>
      </c>
      <c r="K103" s="138">
        <v>19615.800666666666</v>
      </c>
      <c r="L103" s="138"/>
      <c r="M103" s="138"/>
      <c r="N103" s="138"/>
      <c r="O103" s="141">
        <f t="shared" si="3"/>
        <v>161830.35550000001</v>
      </c>
    </row>
    <row r="104" spans="1:15" x14ac:dyDescent="0.25">
      <c r="A104" s="537" t="s">
        <v>2600</v>
      </c>
      <c r="B104" s="537"/>
      <c r="C104" s="106" t="s">
        <v>2597</v>
      </c>
      <c r="D104" s="128">
        <v>113</v>
      </c>
      <c r="E104" s="124">
        <v>15</v>
      </c>
      <c r="F104" s="125">
        <v>1</v>
      </c>
      <c r="G104" s="138">
        <v>8858.9063999999998</v>
      </c>
      <c r="H104" s="140">
        <f t="shared" si="2"/>
        <v>106306.8768</v>
      </c>
      <c r="I104" s="138"/>
      <c r="J104" s="138">
        <v>738.24219999999991</v>
      </c>
      <c r="K104" s="138">
        <v>14764.843999999999</v>
      </c>
      <c r="L104" s="138"/>
      <c r="M104" s="138"/>
      <c r="N104" s="138"/>
      <c r="O104" s="141">
        <f t="shared" si="3"/>
        <v>121809.96299999999</v>
      </c>
    </row>
    <row r="105" spans="1:15" x14ac:dyDescent="0.25">
      <c r="A105" s="537" t="s">
        <v>2600</v>
      </c>
      <c r="B105" s="537"/>
      <c r="C105" s="106" t="s">
        <v>2597</v>
      </c>
      <c r="D105" s="128">
        <v>113</v>
      </c>
      <c r="E105" s="124">
        <v>15</v>
      </c>
      <c r="F105" s="125">
        <v>1</v>
      </c>
      <c r="G105" s="138">
        <v>9765.7390000000014</v>
      </c>
      <c r="H105" s="140">
        <f t="shared" si="2"/>
        <v>117188.86800000002</v>
      </c>
      <c r="I105" s="138"/>
      <c r="J105" s="138">
        <v>813.81158333333349</v>
      </c>
      <c r="K105" s="138">
        <v>16276.231666666668</v>
      </c>
      <c r="L105" s="138"/>
      <c r="M105" s="138"/>
      <c r="N105" s="138"/>
      <c r="O105" s="141">
        <f t="shared" si="3"/>
        <v>134278.91125</v>
      </c>
    </row>
    <row r="106" spans="1:15" x14ac:dyDescent="0.25">
      <c r="A106" s="537" t="s">
        <v>2596</v>
      </c>
      <c r="B106" s="537"/>
      <c r="C106" s="106" t="s">
        <v>2597</v>
      </c>
      <c r="D106" s="128">
        <v>113</v>
      </c>
      <c r="E106" s="124">
        <v>15</v>
      </c>
      <c r="F106" s="125">
        <v>1</v>
      </c>
      <c r="G106" s="138">
        <v>9604.9148000000005</v>
      </c>
      <c r="H106" s="140">
        <f t="shared" si="2"/>
        <v>115258.97760000001</v>
      </c>
      <c r="I106" s="138"/>
      <c r="J106" s="138">
        <v>800.40956666666671</v>
      </c>
      <c r="K106" s="138">
        <v>16008.191333333334</v>
      </c>
      <c r="L106" s="138"/>
      <c r="M106" s="138"/>
      <c r="N106" s="138"/>
      <c r="O106" s="141">
        <f t="shared" si="3"/>
        <v>132067.5785</v>
      </c>
    </row>
    <row r="107" spans="1:15" x14ac:dyDescent="0.25">
      <c r="A107" s="537" t="s">
        <v>2601</v>
      </c>
      <c r="B107" s="537"/>
      <c r="C107" s="106" t="s">
        <v>2597</v>
      </c>
      <c r="D107" s="128">
        <v>113</v>
      </c>
      <c r="E107" s="124">
        <v>15</v>
      </c>
      <c r="F107" s="125">
        <v>1</v>
      </c>
      <c r="G107" s="138">
        <v>10599.8948</v>
      </c>
      <c r="H107" s="140">
        <f t="shared" si="2"/>
        <v>127198.73759999999</v>
      </c>
      <c r="I107" s="138"/>
      <c r="J107" s="138">
        <v>883.32456666666667</v>
      </c>
      <c r="K107" s="138">
        <v>17666.491333333335</v>
      </c>
      <c r="L107" s="138"/>
      <c r="M107" s="138"/>
      <c r="N107" s="138"/>
      <c r="O107" s="141">
        <f t="shared" si="3"/>
        <v>145748.55349999998</v>
      </c>
    </row>
    <row r="108" spans="1:15" x14ac:dyDescent="0.25">
      <c r="A108" s="537" t="s">
        <v>2596</v>
      </c>
      <c r="B108" s="537"/>
      <c r="C108" s="106" t="s">
        <v>2597</v>
      </c>
      <c r="D108" s="128">
        <v>113</v>
      </c>
      <c r="E108" s="124">
        <v>15</v>
      </c>
      <c r="F108" s="125">
        <v>1</v>
      </c>
      <c r="G108" s="138">
        <v>8614.92</v>
      </c>
      <c r="H108" s="140">
        <f t="shared" si="2"/>
        <v>103379.04000000001</v>
      </c>
      <c r="I108" s="138"/>
      <c r="J108" s="138">
        <v>717.91</v>
      </c>
      <c r="K108" s="138">
        <v>14358.199999999999</v>
      </c>
      <c r="L108" s="138"/>
      <c r="M108" s="138"/>
      <c r="N108" s="138"/>
      <c r="O108" s="141">
        <f t="shared" si="3"/>
        <v>118455.15000000001</v>
      </c>
    </row>
    <row r="109" spans="1:15" x14ac:dyDescent="0.25">
      <c r="A109" s="537" t="s">
        <v>2600</v>
      </c>
      <c r="B109" s="537"/>
      <c r="C109" s="106" t="s">
        <v>2597</v>
      </c>
      <c r="D109" s="128">
        <v>113</v>
      </c>
      <c r="E109" s="124">
        <v>15</v>
      </c>
      <c r="F109" s="125">
        <v>1</v>
      </c>
      <c r="G109" s="138">
        <v>9927.3871999999992</v>
      </c>
      <c r="H109" s="140">
        <f t="shared" si="2"/>
        <v>119128.6464</v>
      </c>
      <c r="I109" s="138"/>
      <c r="J109" s="138">
        <v>827.2822666666666</v>
      </c>
      <c r="K109" s="138">
        <v>16545.64533333333</v>
      </c>
      <c r="L109" s="138"/>
      <c r="M109" s="138"/>
      <c r="N109" s="138"/>
      <c r="O109" s="141">
        <f t="shared" si="3"/>
        <v>136501.57399999999</v>
      </c>
    </row>
    <row r="110" spans="1:15" x14ac:dyDescent="0.25">
      <c r="A110" s="537" t="s">
        <v>2600</v>
      </c>
      <c r="B110" s="537"/>
      <c r="C110" s="106" t="s">
        <v>2597</v>
      </c>
      <c r="D110" s="128">
        <v>113</v>
      </c>
      <c r="E110" s="124">
        <v>15</v>
      </c>
      <c r="F110" s="125">
        <v>1</v>
      </c>
      <c r="G110" s="137">
        <v>13471.802600000001</v>
      </c>
      <c r="H110" s="140">
        <f t="shared" si="2"/>
        <v>161661.6312</v>
      </c>
      <c r="I110" s="137"/>
      <c r="J110" s="137">
        <v>1122.6502166666667</v>
      </c>
      <c r="K110" s="137">
        <v>22453.004333333334</v>
      </c>
      <c r="L110" s="137"/>
      <c r="M110" s="137"/>
      <c r="N110" s="137"/>
      <c r="O110" s="141">
        <f t="shared" si="3"/>
        <v>185237.28575000001</v>
      </c>
    </row>
    <row r="111" spans="1:15" x14ac:dyDescent="0.25">
      <c r="A111" s="537" t="s">
        <v>2600</v>
      </c>
      <c r="B111" s="537"/>
      <c r="C111" s="106" t="s">
        <v>2597</v>
      </c>
      <c r="D111" s="128">
        <v>113</v>
      </c>
      <c r="E111" s="124">
        <v>15</v>
      </c>
      <c r="F111" s="125">
        <v>1</v>
      </c>
      <c r="G111" s="137">
        <v>12123.264800000001</v>
      </c>
      <c r="H111" s="140">
        <f t="shared" si="2"/>
        <v>145479.1776</v>
      </c>
      <c r="I111" s="137"/>
      <c r="J111" s="137">
        <v>1010.2720666666667</v>
      </c>
      <c r="K111" s="137">
        <v>20205.441333333336</v>
      </c>
      <c r="L111" s="137"/>
      <c r="M111" s="137"/>
      <c r="N111" s="137"/>
      <c r="O111" s="141">
        <f t="shared" si="3"/>
        <v>166694.891</v>
      </c>
    </row>
    <row r="112" spans="1:15" x14ac:dyDescent="0.25">
      <c r="A112" s="537" t="s">
        <v>2564</v>
      </c>
      <c r="B112" s="537"/>
      <c r="C112" s="106" t="s">
        <v>2597</v>
      </c>
      <c r="D112" s="128">
        <v>113</v>
      </c>
      <c r="E112" s="124">
        <v>15</v>
      </c>
      <c r="F112" s="125">
        <v>1</v>
      </c>
      <c r="G112" s="138">
        <v>12422.5416</v>
      </c>
      <c r="H112" s="140">
        <f t="shared" si="2"/>
        <v>149070.49920000002</v>
      </c>
      <c r="I112" s="138"/>
      <c r="J112" s="138">
        <v>1035.2118</v>
      </c>
      <c r="K112" s="138">
        <v>20704.236000000001</v>
      </c>
      <c r="L112" s="138"/>
      <c r="M112" s="138"/>
      <c r="N112" s="138"/>
      <c r="O112" s="141">
        <f t="shared" si="3"/>
        <v>170809.94700000001</v>
      </c>
    </row>
    <row r="113" spans="1:15" x14ac:dyDescent="0.25">
      <c r="A113" s="537" t="s">
        <v>2598</v>
      </c>
      <c r="B113" s="537" t="s">
        <v>2598</v>
      </c>
      <c r="C113" s="106" t="s">
        <v>2597</v>
      </c>
      <c r="D113" s="128">
        <v>113</v>
      </c>
      <c r="E113" s="124">
        <v>15</v>
      </c>
      <c r="F113" s="125">
        <v>1</v>
      </c>
      <c r="G113" s="138">
        <v>12647.5142</v>
      </c>
      <c r="H113" s="140">
        <f t="shared" si="2"/>
        <v>151770.1704</v>
      </c>
      <c r="I113" s="138"/>
      <c r="J113" s="138">
        <v>1053.9595166666666</v>
      </c>
      <c r="K113" s="138">
        <v>21079.190333333332</v>
      </c>
      <c r="L113" s="138"/>
      <c r="M113" s="138"/>
      <c r="N113" s="138"/>
      <c r="O113" s="141">
        <f t="shared" si="3"/>
        <v>173903.32024999999</v>
      </c>
    </row>
    <row r="114" spans="1:15" x14ac:dyDescent="0.25">
      <c r="A114" s="537" t="s">
        <v>2599</v>
      </c>
      <c r="B114" s="537" t="s">
        <v>2599</v>
      </c>
      <c r="C114" s="106" t="s">
        <v>2597</v>
      </c>
      <c r="D114" s="128">
        <v>113</v>
      </c>
      <c r="E114" s="124">
        <v>15</v>
      </c>
      <c r="F114" s="125">
        <v>1</v>
      </c>
      <c r="G114" s="138">
        <v>11085.271999999999</v>
      </c>
      <c r="H114" s="140">
        <f t="shared" si="2"/>
        <v>133023.264</v>
      </c>
      <c r="I114" s="138"/>
      <c r="J114" s="138">
        <v>923.77266666666651</v>
      </c>
      <c r="K114" s="138">
        <v>18475.453333333331</v>
      </c>
      <c r="L114" s="138"/>
      <c r="M114" s="138"/>
      <c r="N114" s="138"/>
      <c r="O114" s="141">
        <f t="shared" si="3"/>
        <v>152422.49</v>
      </c>
    </row>
    <row r="115" spans="1:15" x14ac:dyDescent="0.25">
      <c r="A115" s="537" t="s">
        <v>2602</v>
      </c>
      <c r="B115" s="537"/>
      <c r="C115" s="106" t="s">
        <v>2597</v>
      </c>
      <c r="D115" s="128">
        <v>113</v>
      </c>
      <c r="E115" s="124">
        <v>15</v>
      </c>
      <c r="F115" s="125">
        <v>1</v>
      </c>
      <c r="G115" s="138">
        <v>11617.122800000001</v>
      </c>
      <c r="H115" s="140">
        <f t="shared" si="2"/>
        <v>139405.47360000003</v>
      </c>
      <c r="I115" s="138"/>
      <c r="J115" s="138">
        <v>968.09356666666667</v>
      </c>
      <c r="K115" s="138">
        <v>19361.871333333336</v>
      </c>
      <c r="L115" s="138"/>
      <c r="M115" s="138"/>
      <c r="N115" s="138"/>
      <c r="O115" s="141">
        <f t="shared" si="3"/>
        <v>159735.43850000005</v>
      </c>
    </row>
    <row r="116" spans="1:15" x14ac:dyDescent="0.25">
      <c r="A116" s="537" t="s">
        <v>2603</v>
      </c>
      <c r="B116" s="537"/>
      <c r="C116" s="106" t="s">
        <v>2597</v>
      </c>
      <c r="D116" s="128">
        <v>113</v>
      </c>
      <c r="E116" s="124">
        <v>15</v>
      </c>
      <c r="F116" s="125">
        <v>1</v>
      </c>
      <c r="G116" s="138">
        <v>13626.0142</v>
      </c>
      <c r="H116" s="140">
        <f t="shared" si="2"/>
        <v>163512.1704</v>
      </c>
      <c r="I116" s="138"/>
      <c r="J116" s="138">
        <v>1135.5011833333333</v>
      </c>
      <c r="K116" s="138">
        <v>22710.023666666668</v>
      </c>
      <c r="L116" s="138"/>
      <c r="M116" s="138"/>
      <c r="N116" s="138"/>
      <c r="O116" s="141">
        <f t="shared" si="3"/>
        <v>187357.69525000002</v>
      </c>
    </row>
    <row r="117" spans="1:15" x14ac:dyDescent="0.25">
      <c r="A117" s="537" t="s">
        <v>2602</v>
      </c>
      <c r="B117" s="537"/>
      <c r="C117" s="106" t="s">
        <v>2597</v>
      </c>
      <c r="D117" s="128">
        <v>113</v>
      </c>
      <c r="E117" s="124">
        <v>15</v>
      </c>
      <c r="F117" s="125">
        <v>1</v>
      </c>
      <c r="G117" s="138">
        <v>11164.4378</v>
      </c>
      <c r="H117" s="140">
        <f t="shared" si="2"/>
        <v>133973.2536</v>
      </c>
      <c r="I117" s="138"/>
      <c r="J117" s="138">
        <v>930.36981666666657</v>
      </c>
      <c r="K117" s="138">
        <v>18607.396333333334</v>
      </c>
      <c r="L117" s="138"/>
      <c r="M117" s="138"/>
      <c r="N117" s="138"/>
      <c r="O117" s="141">
        <f t="shared" si="3"/>
        <v>153511.01975000001</v>
      </c>
    </row>
    <row r="118" spans="1:15" x14ac:dyDescent="0.25">
      <c r="A118" s="537" t="s">
        <v>2563</v>
      </c>
      <c r="B118" s="537"/>
      <c r="C118" s="106" t="s">
        <v>2604</v>
      </c>
      <c r="D118" s="128">
        <v>113</v>
      </c>
      <c r="E118" s="124">
        <v>15</v>
      </c>
      <c r="F118" s="125">
        <v>1</v>
      </c>
      <c r="G118" s="138">
        <v>14420</v>
      </c>
      <c r="H118" s="140">
        <f t="shared" si="2"/>
        <v>173040</v>
      </c>
      <c r="I118" s="138"/>
      <c r="J118" s="138">
        <v>1201.6666666666667</v>
      </c>
      <c r="K118" s="138">
        <v>24033.333333333336</v>
      </c>
      <c r="L118" s="138"/>
      <c r="M118" s="138"/>
      <c r="N118" s="138"/>
      <c r="O118" s="141">
        <f t="shared" si="3"/>
        <v>198275</v>
      </c>
    </row>
    <row r="119" spans="1:15" x14ac:dyDescent="0.25">
      <c r="A119" s="537" t="s">
        <v>2563</v>
      </c>
      <c r="B119" s="537"/>
      <c r="C119" s="106" t="s">
        <v>2604</v>
      </c>
      <c r="D119" s="128">
        <v>113</v>
      </c>
      <c r="E119" s="124">
        <v>15</v>
      </c>
      <c r="F119" s="125">
        <v>1</v>
      </c>
      <c r="G119" s="138">
        <v>19611.653200000001</v>
      </c>
      <c r="H119" s="140">
        <f t="shared" si="2"/>
        <v>235339.83840000001</v>
      </c>
      <c r="I119" s="138"/>
      <c r="J119" s="138">
        <v>1634.3044333333332</v>
      </c>
      <c r="K119" s="138">
        <v>32686.088666666667</v>
      </c>
      <c r="L119" s="138"/>
      <c r="M119" s="138"/>
      <c r="N119" s="138"/>
      <c r="O119" s="141">
        <f t="shared" si="3"/>
        <v>269660.23149999999</v>
      </c>
    </row>
    <row r="120" spans="1:15" x14ac:dyDescent="0.25">
      <c r="A120" s="537" t="s">
        <v>2555</v>
      </c>
      <c r="B120" s="537"/>
      <c r="C120" s="106" t="s">
        <v>2605</v>
      </c>
      <c r="D120" s="128">
        <v>113</v>
      </c>
      <c r="E120" s="124">
        <v>15</v>
      </c>
      <c r="F120" s="125">
        <v>1</v>
      </c>
      <c r="G120" s="138">
        <v>22369.6636</v>
      </c>
      <c r="H120" s="140">
        <f t="shared" si="2"/>
        <v>268435.9632</v>
      </c>
      <c r="I120" s="138"/>
      <c r="J120" s="138">
        <v>1864.1386333333332</v>
      </c>
      <c r="K120" s="138">
        <v>37282.772666666664</v>
      </c>
      <c r="L120" s="138"/>
      <c r="M120" s="138"/>
      <c r="N120" s="138"/>
      <c r="O120" s="141">
        <f t="shared" si="3"/>
        <v>307582.87449999998</v>
      </c>
    </row>
    <row r="121" spans="1:15" x14ac:dyDescent="0.25">
      <c r="A121" s="537" t="s">
        <v>2588</v>
      </c>
      <c r="B121" s="537"/>
      <c r="C121" s="106" t="s">
        <v>2605</v>
      </c>
      <c r="D121" s="128">
        <v>113</v>
      </c>
      <c r="E121" s="124">
        <v>15</v>
      </c>
      <c r="F121" s="125">
        <v>1</v>
      </c>
      <c r="G121" s="137">
        <v>11891.205800000002</v>
      </c>
      <c r="H121" s="140">
        <f t="shared" si="2"/>
        <v>142694.46960000001</v>
      </c>
      <c r="I121" s="137"/>
      <c r="J121" s="137">
        <v>990.93381666666676</v>
      </c>
      <c r="K121" s="137">
        <v>19818.676333333333</v>
      </c>
      <c r="L121" s="137"/>
      <c r="M121" s="137"/>
      <c r="N121" s="137"/>
      <c r="O121" s="141">
        <f t="shared" si="3"/>
        <v>163504.07975</v>
      </c>
    </row>
    <row r="122" spans="1:15" x14ac:dyDescent="0.25">
      <c r="A122" s="537" t="s">
        <v>2575</v>
      </c>
      <c r="B122" s="537"/>
      <c r="C122" s="106" t="s">
        <v>2606</v>
      </c>
      <c r="D122" s="128">
        <v>113</v>
      </c>
      <c r="E122" s="124">
        <v>15</v>
      </c>
      <c r="F122" s="125">
        <v>1</v>
      </c>
      <c r="G122" s="138">
        <v>8517.2760000000017</v>
      </c>
      <c r="H122" s="140">
        <f t="shared" si="2"/>
        <v>102207.31200000002</v>
      </c>
      <c r="I122" s="138"/>
      <c r="J122" s="138">
        <v>709.77300000000014</v>
      </c>
      <c r="K122" s="138">
        <v>14195.460000000003</v>
      </c>
      <c r="L122" s="138"/>
      <c r="M122" s="138"/>
      <c r="N122" s="138"/>
      <c r="O122" s="141">
        <f t="shared" si="3"/>
        <v>117112.54500000003</v>
      </c>
    </row>
    <row r="123" spans="1:15" x14ac:dyDescent="0.25">
      <c r="A123" s="537" t="s">
        <v>2575</v>
      </c>
      <c r="B123" s="537"/>
      <c r="C123" s="106" t="s">
        <v>2606</v>
      </c>
      <c r="D123" s="128">
        <v>113</v>
      </c>
      <c r="E123" s="124">
        <v>15</v>
      </c>
      <c r="F123" s="125">
        <v>1</v>
      </c>
      <c r="G123" s="138">
        <v>8517.2760000000017</v>
      </c>
      <c r="H123" s="140">
        <f t="shared" si="2"/>
        <v>102207.31200000002</v>
      </c>
      <c r="I123" s="138"/>
      <c r="J123" s="138">
        <v>709.77300000000014</v>
      </c>
      <c r="K123" s="138">
        <v>14195.460000000003</v>
      </c>
      <c r="L123" s="138"/>
      <c r="M123" s="138"/>
      <c r="N123" s="138"/>
      <c r="O123" s="141">
        <f t="shared" si="3"/>
        <v>117112.54500000003</v>
      </c>
    </row>
    <row r="124" spans="1:15" x14ac:dyDescent="0.25">
      <c r="A124" s="537" t="s">
        <v>2575</v>
      </c>
      <c r="B124" s="537"/>
      <c r="C124" s="106" t="s">
        <v>2606</v>
      </c>
      <c r="D124" s="128">
        <v>113</v>
      </c>
      <c r="E124" s="124">
        <v>15</v>
      </c>
      <c r="F124" s="125">
        <v>1</v>
      </c>
      <c r="G124" s="138">
        <v>8517.2760000000017</v>
      </c>
      <c r="H124" s="140">
        <f t="shared" si="2"/>
        <v>102207.31200000002</v>
      </c>
      <c r="I124" s="138"/>
      <c r="J124" s="138">
        <v>709.77300000000014</v>
      </c>
      <c r="K124" s="138">
        <v>14195.460000000003</v>
      </c>
      <c r="L124" s="138"/>
      <c r="M124" s="138"/>
      <c r="N124" s="138"/>
      <c r="O124" s="141">
        <f t="shared" si="3"/>
        <v>117112.54500000003</v>
      </c>
    </row>
    <row r="125" spans="1:15" x14ac:dyDescent="0.25">
      <c r="A125" s="537" t="s">
        <v>2607</v>
      </c>
      <c r="B125" s="537"/>
      <c r="C125" s="106" t="s">
        <v>2606</v>
      </c>
      <c r="D125" s="128">
        <v>113</v>
      </c>
      <c r="E125" s="124">
        <v>15</v>
      </c>
      <c r="F125" s="125">
        <v>1</v>
      </c>
      <c r="G125" s="138">
        <v>10551.093400000002</v>
      </c>
      <c r="H125" s="140">
        <f t="shared" si="2"/>
        <v>126613.12080000002</v>
      </c>
      <c r="I125" s="138"/>
      <c r="J125" s="138">
        <v>879.25778333333346</v>
      </c>
      <c r="K125" s="138">
        <v>17585.155666666669</v>
      </c>
      <c r="L125" s="138"/>
      <c r="M125" s="138"/>
      <c r="N125" s="138"/>
      <c r="O125" s="141">
        <f t="shared" si="3"/>
        <v>145077.53425000003</v>
      </c>
    </row>
    <row r="126" spans="1:15" x14ac:dyDescent="0.25">
      <c r="A126" s="537" t="s">
        <v>2607</v>
      </c>
      <c r="B126" s="537"/>
      <c r="C126" s="106" t="s">
        <v>2606</v>
      </c>
      <c r="D126" s="128">
        <v>113</v>
      </c>
      <c r="E126" s="124">
        <v>15</v>
      </c>
      <c r="F126" s="125">
        <v>1</v>
      </c>
      <c r="G126" s="138">
        <v>13523.549800000001</v>
      </c>
      <c r="H126" s="140">
        <f t="shared" si="2"/>
        <v>162282.59760000001</v>
      </c>
      <c r="I126" s="138"/>
      <c r="J126" s="138">
        <v>1126.9624833333335</v>
      </c>
      <c r="K126" s="138">
        <v>22539.24966666667</v>
      </c>
      <c r="L126" s="138"/>
      <c r="M126" s="138"/>
      <c r="N126" s="138"/>
      <c r="O126" s="141">
        <f t="shared" si="3"/>
        <v>185948.80975000001</v>
      </c>
    </row>
    <row r="127" spans="1:15" x14ac:dyDescent="0.25">
      <c r="A127" s="537" t="s">
        <v>2608</v>
      </c>
      <c r="B127" s="537"/>
      <c r="C127" s="106" t="s">
        <v>2606</v>
      </c>
      <c r="D127" s="128">
        <v>113</v>
      </c>
      <c r="E127" s="124">
        <v>15</v>
      </c>
      <c r="F127" s="125">
        <v>1</v>
      </c>
      <c r="G127" s="138">
        <v>9192.1319999999996</v>
      </c>
      <c r="H127" s="140">
        <f t="shared" si="2"/>
        <v>110305.584</v>
      </c>
      <c r="I127" s="138"/>
      <c r="J127" s="138">
        <v>766.01099999999997</v>
      </c>
      <c r="K127" s="138">
        <v>15320.220000000001</v>
      </c>
      <c r="L127" s="138"/>
      <c r="M127" s="138"/>
      <c r="N127" s="138"/>
      <c r="O127" s="141">
        <f t="shared" si="3"/>
        <v>126391.815</v>
      </c>
    </row>
    <row r="128" spans="1:15" x14ac:dyDescent="0.25">
      <c r="A128" s="537" t="s">
        <v>2610</v>
      </c>
      <c r="B128" s="537"/>
      <c r="C128" s="106" t="s">
        <v>2606</v>
      </c>
      <c r="D128" s="128">
        <v>113</v>
      </c>
      <c r="E128" s="124">
        <v>15</v>
      </c>
      <c r="F128" s="125">
        <v>1</v>
      </c>
      <c r="G128" s="138">
        <v>8517.2760000000017</v>
      </c>
      <c r="H128" s="140">
        <f t="shared" si="2"/>
        <v>102207.31200000002</v>
      </c>
      <c r="I128" s="138"/>
      <c r="J128" s="138">
        <v>709.77300000000014</v>
      </c>
      <c r="K128" s="138">
        <v>14195.460000000003</v>
      </c>
      <c r="L128" s="138"/>
      <c r="M128" s="138"/>
      <c r="N128" s="138"/>
      <c r="O128" s="141">
        <f t="shared" si="3"/>
        <v>117112.54500000003</v>
      </c>
    </row>
    <row r="129" spans="1:15" x14ac:dyDescent="0.25">
      <c r="A129" s="537" t="s">
        <v>2609</v>
      </c>
      <c r="B129" s="537"/>
      <c r="C129" s="106" t="s">
        <v>2606</v>
      </c>
      <c r="D129" s="128">
        <v>113</v>
      </c>
      <c r="E129" s="124">
        <v>15</v>
      </c>
      <c r="F129" s="125">
        <v>1</v>
      </c>
      <c r="G129" s="138">
        <v>8614.92</v>
      </c>
      <c r="H129" s="140">
        <f t="shared" si="2"/>
        <v>103379.04000000001</v>
      </c>
      <c r="I129" s="138"/>
      <c r="J129" s="138">
        <v>717.91</v>
      </c>
      <c r="K129" s="138">
        <v>14358.199999999999</v>
      </c>
      <c r="L129" s="138"/>
      <c r="M129" s="138"/>
      <c r="N129" s="138"/>
      <c r="O129" s="141">
        <f t="shared" si="3"/>
        <v>118455.15000000001</v>
      </c>
    </row>
    <row r="130" spans="1:15" x14ac:dyDescent="0.25">
      <c r="A130" s="537" t="s">
        <v>2607</v>
      </c>
      <c r="B130" s="537"/>
      <c r="C130" s="106" t="s">
        <v>2606</v>
      </c>
      <c r="D130" s="128">
        <v>113</v>
      </c>
      <c r="E130" s="124">
        <v>15</v>
      </c>
      <c r="F130" s="125">
        <v>1</v>
      </c>
      <c r="G130" s="138">
        <v>8614.92</v>
      </c>
      <c r="H130" s="140">
        <f t="shared" si="2"/>
        <v>103379.04000000001</v>
      </c>
      <c r="I130" s="138"/>
      <c r="J130" s="138">
        <v>717.91</v>
      </c>
      <c r="K130" s="138">
        <v>14358.199999999999</v>
      </c>
      <c r="L130" s="138"/>
      <c r="M130" s="138"/>
      <c r="N130" s="138"/>
      <c r="O130" s="141">
        <f t="shared" si="3"/>
        <v>118455.15000000001</v>
      </c>
    </row>
    <row r="131" spans="1:15" x14ac:dyDescent="0.25">
      <c r="A131" s="537" t="s">
        <v>2608</v>
      </c>
      <c r="B131" s="537"/>
      <c r="C131" s="106" t="s">
        <v>2606</v>
      </c>
      <c r="D131" s="128">
        <v>113</v>
      </c>
      <c r="E131" s="124">
        <v>15</v>
      </c>
      <c r="F131" s="125">
        <v>1</v>
      </c>
      <c r="G131" s="137">
        <v>9192.1319999999996</v>
      </c>
      <c r="H131" s="140">
        <f t="shared" si="2"/>
        <v>110305.584</v>
      </c>
      <c r="I131" s="137"/>
      <c r="J131" s="137">
        <v>766.01099999999997</v>
      </c>
      <c r="K131" s="137">
        <v>15320.220000000001</v>
      </c>
      <c r="L131" s="137"/>
      <c r="M131" s="137"/>
      <c r="N131" s="137"/>
      <c r="O131" s="141">
        <f t="shared" si="3"/>
        <v>126391.815</v>
      </c>
    </row>
    <row r="132" spans="1:15" x14ac:dyDescent="0.25">
      <c r="A132" s="537" t="s">
        <v>2607</v>
      </c>
      <c r="B132" s="537"/>
      <c r="C132" s="106" t="s">
        <v>2606</v>
      </c>
      <c r="D132" s="128">
        <v>113</v>
      </c>
      <c r="E132" s="124">
        <v>15</v>
      </c>
      <c r="F132" s="125">
        <v>1</v>
      </c>
      <c r="G132" s="138">
        <v>6875.25</v>
      </c>
      <c r="H132" s="140">
        <f t="shared" si="2"/>
        <v>82503</v>
      </c>
      <c r="I132" s="138"/>
      <c r="J132" s="138">
        <v>572.9375</v>
      </c>
      <c r="K132" s="138">
        <v>11458.75</v>
      </c>
      <c r="L132" s="138"/>
      <c r="M132" s="138"/>
      <c r="N132" s="138"/>
      <c r="O132" s="141">
        <f t="shared" si="3"/>
        <v>94534.6875</v>
      </c>
    </row>
    <row r="133" spans="1:15" x14ac:dyDescent="0.25">
      <c r="A133" s="537" t="s">
        <v>2607</v>
      </c>
      <c r="B133" s="537"/>
      <c r="C133" s="106" t="s">
        <v>2606</v>
      </c>
      <c r="D133" s="128">
        <v>113</v>
      </c>
      <c r="E133" s="124">
        <v>15</v>
      </c>
      <c r="F133" s="125">
        <v>1</v>
      </c>
      <c r="G133" s="138">
        <v>9067.1106</v>
      </c>
      <c r="H133" s="140">
        <f t="shared" si="2"/>
        <v>108805.3272</v>
      </c>
      <c r="I133" s="138"/>
      <c r="J133" s="138">
        <v>755.59254999999996</v>
      </c>
      <c r="K133" s="138">
        <v>15111.850999999999</v>
      </c>
      <c r="L133" s="138"/>
      <c r="M133" s="138"/>
      <c r="N133" s="138"/>
      <c r="O133" s="141">
        <f t="shared" si="3"/>
        <v>124672.77075</v>
      </c>
    </row>
    <row r="134" spans="1:15" x14ac:dyDescent="0.25">
      <c r="A134" s="537" t="s">
        <v>2608</v>
      </c>
      <c r="B134" s="537"/>
      <c r="C134" s="106" t="s">
        <v>2606</v>
      </c>
      <c r="D134" s="128">
        <v>113</v>
      </c>
      <c r="E134" s="124">
        <v>15</v>
      </c>
      <c r="F134" s="125">
        <v>1</v>
      </c>
      <c r="G134" s="138">
        <v>11318.093200000001</v>
      </c>
      <c r="H134" s="140">
        <f t="shared" si="2"/>
        <v>135817.11840000001</v>
      </c>
      <c r="I134" s="138"/>
      <c r="J134" s="138">
        <v>943.17443333333347</v>
      </c>
      <c r="K134" s="138">
        <v>18863.488666666668</v>
      </c>
      <c r="L134" s="138"/>
      <c r="M134" s="138"/>
      <c r="N134" s="138"/>
      <c r="O134" s="141">
        <f t="shared" si="3"/>
        <v>155623.78150000001</v>
      </c>
    </row>
    <row r="135" spans="1:15" x14ac:dyDescent="0.25">
      <c r="A135" s="537" t="s">
        <v>2575</v>
      </c>
      <c r="B135" s="537"/>
      <c r="C135" s="106" t="s">
        <v>2606</v>
      </c>
      <c r="D135" s="128">
        <v>113</v>
      </c>
      <c r="E135" s="124">
        <v>15</v>
      </c>
      <c r="F135" s="125">
        <v>1</v>
      </c>
      <c r="G135" s="138">
        <v>8614.92</v>
      </c>
      <c r="H135" s="140">
        <f t="shared" si="2"/>
        <v>103379.04000000001</v>
      </c>
      <c r="I135" s="138"/>
      <c r="J135" s="138">
        <v>717.91</v>
      </c>
      <c r="K135" s="138">
        <v>14358.199999999999</v>
      </c>
      <c r="L135" s="138"/>
      <c r="M135" s="138"/>
      <c r="N135" s="138"/>
      <c r="O135" s="141">
        <f t="shared" si="3"/>
        <v>118455.15000000001</v>
      </c>
    </row>
    <row r="136" spans="1:15" x14ac:dyDescent="0.25">
      <c r="A136" s="537" t="s">
        <v>2611</v>
      </c>
      <c r="B136" s="537"/>
      <c r="C136" s="106" t="s">
        <v>2612</v>
      </c>
      <c r="D136" s="128">
        <v>113</v>
      </c>
      <c r="E136" s="124">
        <v>15</v>
      </c>
      <c r="F136" s="125">
        <v>1</v>
      </c>
      <c r="G136" s="138">
        <v>9126.0265999999992</v>
      </c>
      <c r="H136" s="140">
        <f t="shared" si="2"/>
        <v>109512.3192</v>
      </c>
      <c r="I136" s="138"/>
      <c r="J136" s="138">
        <v>760.50221666666653</v>
      </c>
      <c r="K136" s="138">
        <v>15210.044333333331</v>
      </c>
      <c r="L136" s="138"/>
      <c r="M136" s="138"/>
      <c r="N136" s="138"/>
      <c r="O136" s="141">
        <f t="shared" si="3"/>
        <v>125482.86575</v>
      </c>
    </row>
    <row r="137" spans="1:15" x14ac:dyDescent="0.25">
      <c r="A137" s="537" t="s">
        <v>2596</v>
      </c>
      <c r="B137" s="537"/>
      <c r="C137" s="106" t="s">
        <v>2612</v>
      </c>
      <c r="D137" s="128">
        <v>113</v>
      </c>
      <c r="E137" s="124">
        <v>15</v>
      </c>
      <c r="F137" s="125">
        <v>1</v>
      </c>
      <c r="G137" s="138">
        <v>8614.92</v>
      </c>
      <c r="H137" s="140">
        <f t="shared" ref="H137:H200" si="4">IF(G137="","",IF(E137="","Se requiere asignar la fuente de financiamiento (FF)",IF(F137="","Es necesario establcer el número de plazas (No.)",IF(G137="","Se necesita establcer un monto mensual",F137*G137*12))))</f>
        <v>103379.04000000001</v>
      </c>
      <c r="I137" s="138"/>
      <c r="J137" s="138">
        <v>717.91</v>
      </c>
      <c r="K137" s="138">
        <v>14358.199999999999</v>
      </c>
      <c r="L137" s="138"/>
      <c r="M137" s="138"/>
      <c r="N137" s="138"/>
      <c r="O137" s="141">
        <f t="shared" ref="O137:O200" si="5">SUM(H137:N137)</f>
        <v>118455.15000000001</v>
      </c>
    </row>
    <row r="138" spans="1:15" x14ac:dyDescent="0.25">
      <c r="A138" s="537" t="s">
        <v>2596</v>
      </c>
      <c r="B138" s="537"/>
      <c r="C138" s="106" t="s">
        <v>2612</v>
      </c>
      <c r="D138" s="128">
        <v>113</v>
      </c>
      <c r="E138" s="124">
        <v>15</v>
      </c>
      <c r="F138" s="125">
        <v>1</v>
      </c>
      <c r="G138" s="138">
        <v>8614.92</v>
      </c>
      <c r="H138" s="140">
        <f t="shared" si="4"/>
        <v>103379.04000000001</v>
      </c>
      <c r="I138" s="138"/>
      <c r="J138" s="138">
        <v>717.91</v>
      </c>
      <c r="K138" s="138">
        <v>14358.199999999999</v>
      </c>
      <c r="L138" s="138"/>
      <c r="M138" s="138"/>
      <c r="N138" s="138"/>
      <c r="O138" s="141">
        <f t="shared" si="5"/>
        <v>118455.15000000001</v>
      </c>
    </row>
    <row r="139" spans="1:15" x14ac:dyDescent="0.25">
      <c r="A139" s="537" t="s">
        <v>2609</v>
      </c>
      <c r="B139" s="537"/>
      <c r="C139" s="106" t="s">
        <v>2613</v>
      </c>
      <c r="D139" s="128">
        <v>113</v>
      </c>
      <c r="E139" s="124">
        <v>15</v>
      </c>
      <c r="F139" s="125">
        <v>1</v>
      </c>
      <c r="G139" s="138">
        <v>9565.2597999999998</v>
      </c>
      <c r="H139" s="140">
        <f t="shared" si="4"/>
        <v>114783.1176</v>
      </c>
      <c r="I139" s="138"/>
      <c r="J139" s="138">
        <v>797.10498333333339</v>
      </c>
      <c r="K139" s="138">
        <v>15942.099666666667</v>
      </c>
      <c r="L139" s="138"/>
      <c r="M139" s="138"/>
      <c r="N139" s="138"/>
      <c r="O139" s="141">
        <f t="shared" si="5"/>
        <v>131522.32225</v>
      </c>
    </row>
    <row r="140" spans="1:15" x14ac:dyDescent="0.25">
      <c r="A140" s="537" t="s">
        <v>2614</v>
      </c>
      <c r="B140" s="537"/>
      <c r="C140" s="106" t="s">
        <v>2613</v>
      </c>
      <c r="D140" s="128">
        <v>113</v>
      </c>
      <c r="E140" s="124">
        <v>15</v>
      </c>
      <c r="F140" s="125">
        <v>1</v>
      </c>
      <c r="G140" s="138">
        <v>8614.92</v>
      </c>
      <c r="H140" s="140">
        <f t="shared" si="4"/>
        <v>103379.04000000001</v>
      </c>
      <c r="I140" s="138"/>
      <c r="J140" s="138">
        <v>717.91</v>
      </c>
      <c r="K140" s="138">
        <v>14358.199999999999</v>
      </c>
      <c r="L140" s="138"/>
      <c r="M140" s="138"/>
      <c r="N140" s="138"/>
      <c r="O140" s="141">
        <f t="shared" si="5"/>
        <v>118455.15000000001</v>
      </c>
    </row>
    <row r="141" spans="1:15" x14ac:dyDescent="0.25">
      <c r="A141" s="537" t="s">
        <v>2614</v>
      </c>
      <c r="B141" s="537"/>
      <c r="C141" s="106" t="s">
        <v>2613</v>
      </c>
      <c r="D141" s="128">
        <v>113</v>
      </c>
      <c r="E141" s="124">
        <v>15</v>
      </c>
      <c r="F141" s="125">
        <v>1</v>
      </c>
      <c r="G141" s="137">
        <v>8614.92</v>
      </c>
      <c r="H141" s="140">
        <f t="shared" si="4"/>
        <v>103379.04000000001</v>
      </c>
      <c r="I141" s="137"/>
      <c r="J141" s="137">
        <v>717.91</v>
      </c>
      <c r="K141" s="137">
        <v>14358.199999999999</v>
      </c>
      <c r="L141" s="137"/>
      <c r="M141" s="137"/>
      <c r="N141" s="137"/>
      <c r="O141" s="141">
        <f t="shared" si="5"/>
        <v>118455.15000000001</v>
      </c>
    </row>
    <row r="142" spans="1:15" x14ac:dyDescent="0.25">
      <c r="A142" s="537" t="s">
        <v>2614</v>
      </c>
      <c r="B142" s="537"/>
      <c r="C142" s="106" t="s">
        <v>2613</v>
      </c>
      <c r="D142" s="128">
        <v>113</v>
      </c>
      <c r="E142" s="124">
        <v>15</v>
      </c>
      <c r="F142" s="125">
        <v>1</v>
      </c>
      <c r="G142" s="138">
        <v>8614.92</v>
      </c>
      <c r="H142" s="140">
        <f t="shared" si="4"/>
        <v>103379.04000000001</v>
      </c>
      <c r="I142" s="138"/>
      <c r="J142" s="138">
        <v>717.91</v>
      </c>
      <c r="K142" s="138">
        <v>14358.199999999999</v>
      </c>
      <c r="L142" s="138"/>
      <c r="M142" s="138"/>
      <c r="N142" s="138"/>
      <c r="O142" s="141">
        <f t="shared" si="5"/>
        <v>118455.15000000001</v>
      </c>
    </row>
    <row r="143" spans="1:15" x14ac:dyDescent="0.25">
      <c r="A143" s="537" t="s">
        <v>2614</v>
      </c>
      <c r="B143" s="537"/>
      <c r="C143" s="106" t="s">
        <v>2613</v>
      </c>
      <c r="D143" s="128">
        <v>113</v>
      </c>
      <c r="E143" s="124">
        <v>15</v>
      </c>
      <c r="F143" s="125">
        <v>1</v>
      </c>
      <c r="G143" s="138">
        <v>8614.92</v>
      </c>
      <c r="H143" s="140">
        <f t="shared" si="4"/>
        <v>103379.04000000001</v>
      </c>
      <c r="I143" s="138"/>
      <c r="J143" s="138">
        <v>717.91</v>
      </c>
      <c r="K143" s="138">
        <v>14358.199999999999</v>
      </c>
      <c r="L143" s="138"/>
      <c r="M143" s="138"/>
      <c r="N143" s="138"/>
      <c r="O143" s="141">
        <f t="shared" si="5"/>
        <v>118455.15000000001</v>
      </c>
    </row>
    <row r="144" spans="1:15" x14ac:dyDescent="0.25">
      <c r="A144" s="537" t="s">
        <v>2609</v>
      </c>
      <c r="B144" s="537"/>
      <c r="C144" s="106" t="s">
        <v>2613</v>
      </c>
      <c r="D144" s="128">
        <v>113</v>
      </c>
      <c r="E144" s="124">
        <v>15</v>
      </c>
      <c r="F144" s="125">
        <v>1</v>
      </c>
      <c r="G144" s="138">
        <v>9054.1532000000007</v>
      </c>
      <c r="H144" s="140">
        <f t="shared" si="4"/>
        <v>108649.83840000001</v>
      </c>
      <c r="I144" s="138"/>
      <c r="J144" s="138">
        <v>754.51276666666672</v>
      </c>
      <c r="K144" s="138">
        <v>15090.255333333334</v>
      </c>
      <c r="L144" s="138"/>
      <c r="M144" s="138"/>
      <c r="N144" s="138"/>
      <c r="O144" s="141">
        <f t="shared" si="5"/>
        <v>124494.60650000001</v>
      </c>
    </row>
    <row r="145" spans="1:15" x14ac:dyDescent="0.25">
      <c r="A145" s="537" t="s">
        <v>2609</v>
      </c>
      <c r="B145" s="537"/>
      <c r="C145" s="106" t="s">
        <v>2613</v>
      </c>
      <c r="D145" s="128">
        <v>113</v>
      </c>
      <c r="E145" s="124">
        <v>15</v>
      </c>
      <c r="F145" s="125">
        <v>1</v>
      </c>
      <c r="G145" s="138">
        <v>9054.1532000000007</v>
      </c>
      <c r="H145" s="140">
        <f t="shared" si="4"/>
        <v>108649.83840000001</v>
      </c>
      <c r="I145" s="138"/>
      <c r="J145" s="138">
        <v>754.51276666666672</v>
      </c>
      <c r="K145" s="138">
        <v>15090.255333333334</v>
      </c>
      <c r="L145" s="138"/>
      <c r="M145" s="138"/>
      <c r="N145" s="138"/>
      <c r="O145" s="141">
        <f t="shared" si="5"/>
        <v>124494.60650000001</v>
      </c>
    </row>
    <row r="146" spans="1:15" x14ac:dyDescent="0.25">
      <c r="A146" s="537" t="s">
        <v>2614</v>
      </c>
      <c r="B146" s="537"/>
      <c r="C146" s="106" t="s">
        <v>2613</v>
      </c>
      <c r="D146" s="128">
        <v>113</v>
      </c>
      <c r="E146" s="124">
        <v>15</v>
      </c>
      <c r="F146" s="125">
        <v>1</v>
      </c>
      <c r="G146" s="138">
        <v>8614.92</v>
      </c>
      <c r="H146" s="140">
        <f t="shared" si="4"/>
        <v>103379.04000000001</v>
      </c>
      <c r="I146" s="138"/>
      <c r="J146" s="138">
        <v>717.91</v>
      </c>
      <c r="K146" s="138">
        <v>14358.199999999999</v>
      </c>
      <c r="L146" s="138"/>
      <c r="M146" s="138"/>
      <c r="N146" s="138"/>
      <c r="O146" s="141">
        <f t="shared" si="5"/>
        <v>118455.15000000001</v>
      </c>
    </row>
    <row r="147" spans="1:15" x14ac:dyDescent="0.25">
      <c r="A147" s="537" t="s">
        <v>2609</v>
      </c>
      <c r="B147" s="537"/>
      <c r="C147" s="106" t="s">
        <v>2613</v>
      </c>
      <c r="D147" s="128">
        <v>113</v>
      </c>
      <c r="E147" s="124">
        <v>15</v>
      </c>
      <c r="F147" s="125">
        <v>1</v>
      </c>
      <c r="G147" s="138">
        <v>9054.1532000000007</v>
      </c>
      <c r="H147" s="140">
        <f t="shared" si="4"/>
        <v>108649.83840000001</v>
      </c>
      <c r="I147" s="138"/>
      <c r="J147" s="138">
        <v>754.51276666666672</v>
      </c>
      <c r="K147" s="138">
        <v>15090.255333333334</v>
      </c>
      <c r="L147" s="138"/>
      <c r="M147" s="138"/>
      <c r="N147" s="138"/>
      <c r="O147" s="141">
        <f t="shared" si="5"/>
        <v>124494.60650000001</v>
      </c>
    </row>
    <row r="148" spans="1:15" x14ac:dyDescent="0.25">
      <c r="A148" s="537" t="s">
        <v>2609</v>
      </c>
      <c r="B148" s="537"/>
      <c r="C148" s="106" t="s">
        <v>2613</v>
      </c>
      <c r="D148" s="128">
        <v>113</v>
      </c>
      <c r="E148" s="124">
        <v>15</v>
      </c>
      <c r="F148" s="125">
        <v>1</v>
      </c>
      <c r="G148" s="138">
        <v>9054.1532000000007</v>
      </c>
      <c r="H148" s="140">
        <f t="shared" si="4"/>
        <v>108649.83840000001</v>
      </c>
      <c r="I148" s="138"/>
      <c r="J148" s="138">
        <v>754.51276666666672</v>
      </c>
      <c r="K148" s="138">
        <v>15090.255333333334</v>
      </c>
      <c r="L148" s="138"/>
      <c r="M148" s="138"/>
      <c r="N148" s="138"/>
      <c r="O148" s="141">
        <f t="shared" si="5"/>
        <v>124494.60650000001</v>
      </c>
    </row>
    <row r="149" spans="1:15" x14ac:dyDescent="0.25">
      <c r="A149" s="537" t="s">
        <v>2609</v>
      </c>
      <c r="B149" s="537"/>
      <c r="C149" s="106" t="s">
        <v>2613</v>
      </c>
      <c r="D149" s="128">
        <v>113</v>
      </c>
      <c r="E149" s="124">
        <v>15</v>
      </c>
      <c r="F149" s="125">
        <v>1</v>
      </c>
      <c r="G149" s="138">
        <v>9054.1532000000007</v>
      </c>
      <c r="H149" s="140">
        <f t="shared" si="4"/>
        <v>108649.83840000001</v>
      </c>
      <c r="I149" s="138"/>
      <c r="J149" s="138">
        <v>754.51276666666672</v>
      </c>
      <c r="K149" s="138">
        <v>15090.255333333334</v>
      </c>
      <c r="L149" s="138"/>
      <c r="M149" s="138"/>
      <c r="N149" s="138"/>
      <c r="O149" s="141">
        <f t="shared" si="5"/>
        <v>124494.60650000001</v>
      </c>
    </row>
    <row r="150" spans="1:15" x14ac:dyDescent="0.25">
      <c r="A150" s="537" t="s">
        <v>2564</v>
      </c>
      <c r="B150" s="537"/>
      <c r="C150" s="106" t="s">
        <v>2613</v>
      </c>
      <c r="D150" s="128">
        <v>113</v>
      </c>
      <c r="E150" s="124">
        <v>15</v>
      </c>
      <c r="F150" s="125">
        <v>1</v>
      </c>
      <c r="G150" s="138">
        <v>10166.079400000001</v>
      </c>
      <c r="H150" s="140">
        <f t="shared" si="4"/>
        <v>121992.9528</v>
      </c>
      <c r="I150" s="138"/>
      <c r="J150" s="138">
        <v>847.17328333333342</v>
      </c>
      <c r="K150" s="138">
        <v>16943.465666666667</v>
      </c>
      <c r="L150" s="138"/>
      <c r="M150" s="138"/>
      <c r="N150" s="138"/>
      <c r="O150" s="141">
        <f t="shared" si="5"/>
        <v>139783.59174999999</v>
      </c>
    </row>
    <row r="151" spans="1:15" x14ac:dyDescent="0.25">
      <c r="A151" s="537" t="s">
        <v>2609</v>
      </c>
      <c r="B151" s="537"/>
      <c r="C151" s="106" t="s">
        <v>2613</v>
      </c>
      <c r="D151" s="128">
        <v>113</v>
      </c>
      <c r="E151" s="124">
        <v>15</v>
      </c>
      <c r="F151" s="125">
        <v>1</v>
      </c>
      <c r="G151" s="137">
        <v>9054.1532000000007</v>
      </c>
      <c r="H151" s="140">
        <f t="shared" si="4"/>
        <v>108649.83840000001</v>
      </c>
      <c r="I151" s="137"/>
      <c r="J151" s="137">
        <v>754.51276666666672</v>
      </c>
      <c r="K151" s="137">
        <v>15090.255333333334</v>
      </c>
      <c r="L151" s="137"/>
      <c r="M151" s="137"/>
      <c r="N151" s="137"/>
      <c r="O151" s="141">
        <f t="shared" si="5"/>
        <v>124494.60650000001</v>
      </c>
    </row>
    <row r="152" spans="1:15" x14ac:dyDescent="0.25">
      <c r="A152" s="537" t="s">
        <v>2564</v>
      </c>
      <c r="B152" s="537"/>
      <c r="C152" s="106" t="s">
        <v>2613</v>
      </c>
      <c r="D152" s="128">
        <v>113</v>
      </c>
      <c r="E152" s="124">
        <v>15</v>
      </c>
      <c r="F152" s="125">
        <v>1</v>
      </c>
      <c r="G152" s="138">
        <v>10166.079400000001</v>
      </c>
      <c r="H152" s="140">
        <f t="shared" si="4"/>
        <v>121992.9528</v>
      </c>
      <c r="I152" s="138"/>
      <c r="J152" s="138">
        <v>847.17328333333342</v>
      </c>
      <c r="K152" s="138">
        <v>16943.465666666667</v>
      </c>
      <c r="L152" s="138"/>
      <c r="M152" s="138"/>
      <c r="N152" s="138"/>
      <c r="O152" s="141">
        <f t="shared" si="5"/>
        <v>139783.59174999999</v>
      </c>
    </row>
    <row r="153" spans="1:15" x14ac:dyDescent="0.25">
      <c r="A153" s="537" t="s">
        <v>2564</v>
      </c>
      <c r="B153" s="537"/>
      <c r="C153" s="106" t="s">
        <v>2613</v>
      </c>
      <c r="D153" s="128">
        <v>113</v>
      </c>
      <c r="E153" s="124">
        <v>15</v>
      </c>
      <c r="F153" s="125">
        <v>1</v>
      </c>
      <c r="G153" s="138">
        <v>10803.134399999999</v>
      </c>
      <c r="H153" s="140">
        <f t="shared" si="4"/>
        <v>129637.61279999999</v>
      </c>
      <c r="I153" s="138"/>
      <c r="J153" s="138">
        <v>900.26119999999992</v>
      </c>
      <c r="K153" s="138">
        <v>18005.223999999998</v>
      </c>
      <c r="L153" s="138"/>
      <c r="M153" s="138"/>
      <c r="N153" s="138"/>
      <c r="O153" s="141">
        <f t="shared" si="5"/>
        <v>148543.09799999997</v>
      </c>
    </row>
    <row r="154" spans="1:15" x14ac:dyDescent="0.25">
      <c r="A154" s="537" t="s">
        <v>2609</v>
      </c>
      <c r="B154" s="537"/>
      <c r="C154" s="106" t="s">
        <v>2613</v>
      </c>
      <c r="D154" s="128">
        <v>113</v>
      </c>
      <c r="E154" s="124">
        <v>15</v>
      </c>
      <c r="F154" s="125">
        <v>1</v>
      </c>
      <c r="G154" s="138">
        <v>9054.1532000000007</v>
      </c>
      <c r="H154" s="140">
        <f t="shared" si="4"/>
        <v>108649.83840000001</v>
      </c>
      <c r="I154" s="138"/>
      <c r="J154" s="138">
        <v>754.51276666666672</v>
      </c>
      <c r="K154" s="138">
        <v>15090.255333333334</v>
      </c>
      <c r="L154" s="138"/>
      <c r="M154" s="138"/>
      <c r="N154" s="138"/>
      <c r="O154" s="141">
        <f t="shared" si="5"/>
        <v>124494.60650000001</v>
      </c>
    </row>
    <row r="155" spans="1:15" x14ac:dyDescent="0.25">
      <c r="A155" s="537" t="s">
        <v>2609</v>
      </c>
      <c r="B155" s="537"/>
      <c r="C155" s="106" t="s">
        <v>2613</v>
      </c>
      <c r="D155" s="128">
        <v>113</v>
      </c>
      <c r="E155" s="124">
        <v>15</v>
      </c>
      <c r="F155" s="125">
        <v>1</v>
      </c>
      <c r="G155" s="138">
        <v>9054.1532000000007</v>
      </c>
      <c r="H155" s="140">
        <f t="shared" si="4"/>
        <v>108649.83840000001</v>
      </c>
      <c r="I155" s="138"/>
      <c r="J155" s="138">
        <v>754.51276666666672</v>
      </c>
      <c r="K155" s="138">
        <v>15090.255333333334</v>
      </c>
      <c r="L155" s="138"/>
      <c r="M155" s="138"/>
      <c r="N155" s="138"/>
      <c r="O155" s="141">
        <f t="shared" si="5"/>
        <v>124494.60650000001</v>
      </c>
    </row>
    <row r="156" spans="1:15" x14ac:dyDescent="0.25">
      <c r="A156" s="537" t="s">
        <v>2607</v>
      </c>
      <c r="B156" s="537"/>
      <c r="C156" s="106" t="s">
        <v>2613</v>
      </c>
      <c r="D156" s="128">
        <v>113</v>
      </c>
      <c r="E156" s="124">
        <v>15</v>
      </c>
      <c r="F156" s="125">
        <v>1</v>
      </c>
      <c r="G156" s="138">
        <v>8614.92</v>
      </c>
      <c r="H156" s="140">
        <f t="shared" si="4"/>
        <v>103379.04000000001</v>
      </c>
      <c r="I156" s="138"/>
      <c r="J156" s="138">
        <v>717.91</v>
      </c>
      <c r="K156" s="138">
        <v>14358.199999999999</v>
      </c>
      <c r="L156" s="138"/>
      <c r="M156" s="138"/>
      <c r="N156" s="138"/>
      <c r="O156" s="141">
        <f t="shared" si="5"/>
        <v>118455.15000000001</v>
      </c>
    </row>
    <row r="157" spans="1:15" x14ac:dyDescent="0.25">
      <c r="A157" s="537" t="s">
        <v>2564</v>
      </c>
      <c r="B157" s="537"/>
      <c r="C157" s="106" t="s">
        <v>2613</v>
      </c>
      <c r="D157" s="128">
        <v>113</v>
      </c>
      <c r="E157" s="124">
        <v>15</v>
      </c>
      <c r="F157" s="125">
        <v>1</v>
      </c>
      <c r="G157" s="138">
        <v>10651.8068</v>
      </c>
      <c r="H157" s="140">
        <f t="shared" si="4"/>
        <v>127821.68160000001</v>
      </c>
      <c r="I157" s="138"/>
      <c r="J157" s="138">
        <v>887.65056666666669</v>
      </c>
      <c r="K157" s="138">
        <v>17753.011333333332</v>
      </c>
      <c r="L157" s="138"/>
      <c r="M157" s="138"/>
      <c r="N157" s="138"/>
      <c r="O157" s="141">
        <f t="shared" si="5"/>
        <v>146462.34350000002</v>
      </c>
    </row>
    <row r="158" spans="1:15" x14ac:dyDescent="0.25">
      <c r="A158" s="537" t="s">
        <v>2614</v>
      </c>
      <c r="B158" s="537"/>
      <c r="C158" s="106" t="s">
        <v>2613</v>
      </c>
      <c r="D158" s="128">
        <v>113</v>
      </c>
      <c r="E158" s="124">
        <v>15</v>
      </c>
      <c r="F158" s="125">
        <v>1</v>
      </c>
      <c r="G158" s="138">
        <v>8614.92</v>
      </c>
      <c r="H158" s="140">
        <f t="shared" si="4"/>
        <v>103379.04000000001</v>
      </c>
      <c r="I158" s="138"/>
      <c r="J158" s="138">
        <v>717.91</v>
      </c>
      <c r="K158" s="138">
        <v>14358.199999999999</v>
      </c>
      <c r="L158" s="138"/>
      <c r="M158" s="138"/>
      <c r="N158" s="138"/>
      <c r="O158" s="141">
        <f t="shared" si="5"/>
        <v>118455.15000000001</v>
      </c>
    </row>
    <row r="159" spans="1:15" x14ac:dyDescent="0.25">
      <c r="A159" s="537" t="s">
        <v>2609</v>
      </c>
      <c r="B159" s="537"/>
      <c r="C159" s="106" t="s">
        <v>2613</v>
      </c>
      <c r="D159" s="128">
        <v>113</v>
      </c>
      <c r="E159" s="124">
        <v>15</v>
      </c>
      <c r="F159" s="125">
        <v>1</v>
      </c>
      <c r="G159" s="138">
        <v>9054.1532000000007</v>
      </c>
      <c r="H159" s="140">
        <f t="shared" si="4"/>
        <v>108649.83840000001</v>
      </c>
      <c r="I159" s="138"/>
      <c r="J159" s="138">
        <v>754.51276666666672</v>
      </c>
      <c r="K159" s="138">
        <v>15090.255333333334</v>
      </c>
      <c r="L159" s="138"/>
      <c r="M159" s="138"/>
      <c r="N159" s="138"/>
      <c r="O159" s="141">
        <f t="shared" si="5"/>
        <v>124494.60650000001</v>
      </c>
    </row>
    <row r="160" spans="1:15" x14ac:dyDescent="0.25">
      <c r="A160" s="537" t="s">
        <v>2609</v>
      </c>
      <c r="B160" s="537"/>
      <c r="C160" s="106" t="s">
        <v>2613</v>
      </c>
      <c r="D160" s="128">
        <v>113</v>
      </c>
      <c r="E160" s="124">
        <v>15</v>
      </c>
      <c r="F160" s="125">
        <v>1</v>
      </c>
      <c r="G160" s="138">
        <v>9054.1532000000007</v>
      </c>
      <c r="H160" s="140">
        <f t="shared" si="4"/>
        <v>108649.83840000001</v>
      </c>
      <c r="I160" s="138"/>
      <c r="J160" s="138">
        <v>754.51276666666672</v>
      </c>
      <c r="K160" s="138">
        <v>15090.255333333334</v>
      </c>
      <c r="L160" s="138"/>
      <c r="M160" s="138"/>
      <c r="N160" s="138"/>
      <c r="O160" s="141">
        <f t="shared" si="5"/>
        <v>124494.60650000001</v>
      </c>
    </row>
    <row r="161" spans="1:15" x14ac:dyDescent="0.25">
      <c r="A161" s="537" t="s">
        <v>2615</v>
      </c>
      <c r="B161" s="537"/>
      <c r="C161" s="106" t="s">
        <v>2613</v>
      </c>
      <c r="D161" s="128">
        <v>113</v>
      </c>
      <c r="E161" s="124">
        <v>15</v>
      </c>
      <c r="F161" s="125">
        <v>1</v>
      </c>
      <c r="G161" s="137">
        <v>10166.079400000001</v>
      </c>
      <c r="H161" s="140">
        <f t="shared" si="4"/>
        <v>121992.9528</v>
      </c>
      <c r="I161" s="137"/>
      <c r="J161" s="137">
        <v>847.17328333333342</v>
      </c>
      <c r="K161" s="137">
        <v>16943.465666666667</v>
      </c>
      <c r="L161" s="137"/>
      <c r="M161" s="137"/>
      <c r="N161" s="137"/>
      <c r="O161" s="141">
        <f t="shared" si="5"/>
        <v>139783.59174999999</v>
      </c>
    </row>
    <row r="162" spans="1:15" x14ac:dyDescent="0.25">
      <c r="A162" s="537" t="s">
        <v>2609</v>
      </c>
      <c r="B162" s="537"/>
      <c r="C162" s="106" t="s">
        <v>2613</v>
      </c>
      <c r="D162" s="128">
        <v>113</v>
      </c>
      <c r="E162" s="124">
        <v>15</v>
      </c>
      <c r="F162" s="125">
        <v>1</v>
      </c>
      <c r="G162" s="138">
        <v>9054.1532000000007</v>
      </c>
      <c r="H162" s="140">
        <f t="shared" si="4"/>
        <v>108649.83840000001</v>
      </c>
      <c r="I162" s="138"/>
      <c r="J162" s="138">
        <v>754.51276666666672</v>
      </c>
      <c r="K162" s="138">
        <v>15090.255333333334</v>
      </c>
      <c r="L162" s="138"/>
      <c r="M162" s="138"/>
      <c r="N162" s="138"/>
      <c r="O162" s="141">
        <f t="shared" si="5"/>
        <v>124494.60650000001</v>
      </c>
    </row>
    <row r="163" spans="1:15" x14ac:dyDescent="0.25">
      <c r="A163" s="537" t="s">
        <v>2564</v>
      </c>
      <c r="B163" s="537"/>
      <c r="C163" s="106" t="s">
        <v>2613</v>
      </c>
      <c r="D163" s="128">
        <v>113</v>
      </c>
      <c r="E163" s="124">
        <v>15</v>
      </c>
      <c r="F163" s="125">
        <v>1</v>
      </c>
      <c r="G163" s="138">
        <v>9814.9729999999981</v>
      </c>
      <c r="H163" s="140">
        <f t="shared" si="4"/>
        <v>117779.67599999998</v>
      </c>
      <c r="I163" s="138"/>
      <c r="J163" s="138">
        <v>817.91441666666651</v>
      </c>
      <c r="K163" s="138">
        <v>16358.288333333332</v>
      </c>
      <c r="L163" s="138"/>
      <c r="M163" s="138"/>
      <c r="N163" s="138"/>
      <c r="O163" s="141">
        <f t="shared" si="5"/>
        <v>134955.87874999997</v>
      </c>
    </row>
    <row r="164" spans="1:15" x14ac:dyDescent="0.25">
      <c r="A164" s="537" t="s">
        <v>2564</v>
      </c>
      <c r="B164" s="537"/>
      <c r="C164" s="106" t="s">
        <v>2613</v>
      </c>
      <c r="D164" s="128">
        <v>113</v>
      </c>
      <c r="E164" s="124">
        <v>15</v>
      </c>
      <c r="F164" s="125">
        <v>1</v>
      </c>
      <c r="G164" s="138">
        <v>10531.626400000001</v>
      </c>
      <c r="H164" s="140">
        <f t="shared" si="4"/>
        <v>126379.51680000001</v>
      </c>
      <c r="I164" s="138"/>
      <c r="J164" s="138">
        <v>877.63553333333346</v>
      </c>
      <c r="K164" s="138">
        <v>17552.71066666667</v>
      </c>
      <c r="L164" s="138"/>
      <c r="M164" s="138"/>
      <c r="N164" s="138"/>
      <c r="O164" s="141">
        <f t="shared" si="5"/>
        <v>144809.86300000001</v>
      </c>
    </row>
    <row r="165" spans="1:15" x14ac:dyDescent="0.25">
      <c r="A165" s="537" t="s">
        <v>2609</v>
      </c>
      <c r="B165" s="537"/>
      <c r="C165" s="106" t="s">
        <v>2613</v>
      </c>
      <c r="D165" s="128">
        <v>113</v>
      </c>
      <c r="E165" s="124">
        <v>15</v>
      </c>
      <c r="F165" s="125">
        <v>1</v>
      </c>
      <c r="G165" s="138">
        <v>9054.1532000000007</v>
      </c>
      <c r="H165" s="140">
        <f t="shared" si="4"/>
        <v>108649.83840000001</v>
      </c>
      <c r="I165" s="138"/>
      <c r="J165" s="138">
        <v>754.51276666666672</v>
      </c>
      <c r="K165" s="138">
        <v>15090.255333333334</v>
      </c>
      <c r="L165" s="138"/>
      <c r="M165" s="138"/>
      <c r="N165" s="138"/>
      <c r="O165" s="141">
        <f t="shared" si="5"/>
        <v>124494.60650000001</v>
      </c>
    </row>
    <row r="166" spans="1:15" x14ac:dyDescent="0.25">
      <c r="A166" s="537" t="s">
        <v>2614</v>
      </c>
      <c r="B166" s="537"/>
      <c r="C166" s="106" t="s">
        <v>2613</v>
      </c>
      <c r="D166" s="128">
        <v>113</v>
      </c>
      <c r="E166" s="124">
        <v>15</v>
      </c>
      <c r="F166" s="125">
        <v>1</v>
      </c>
      <c r="G166" s="138">
        <v>9054.1532000000007</v>
      </c>
      <c r="H166" s="140">
        <f t="shared" si="4"/>
        <v>108649.83840000001</v>
      </c>
      <c r="I166" s="138"/>
      <c r="J166" s="138">
        <v>754.51276666666672</v>
      </c>
      <c r="K166" s="138">
        <v>15090.255333333334</v>
      </c>
      <c r="L166" s="138"/>
      <c r="M166" s="138"/>
      <c r="N166" s="138"/>
      <c r="O166" s="141">
        <f t="shared" si="5"/>
        <v>124494.60650000001</v>
      </c>
    </row>
    <row r="167" spans="1:15" x14ac:dyDescent="0.25">
      <c r="A167" s="537" t="s">
        <v>2614</v>
      </c>
      <c r="B167" s="537"/>
      <c r="C167" s="106" t="s">
        <v>2613</v>
      </c>
      <c r="D167" s="128">
        <v>113</v>
      </c>
      <c r="E167" s="124">
        <v>15</v>
      </c>
      <c r="F167" s="125">
        <v>1</v>
      </c>
      <c r="G167" s="138">
        <v>8614.92</v>
      </c>
      <c r="H167" s="140">
        <f t="shared" si="4"/>
        <v>103379.04000000001</v>
      </c>
      <c r="I167" s="138"/>
      <c r="J167" s="138">
        <v>717.91</v>
      </c>
      <c r="K167" s="138">
        <v>14358.199999999999</v>
      </c>
      <c r="L167" s="138"/>
      <c r="M167" s="138"/>
      <c r="N167" s="138"/>
      <c r="O167" s="141">
        <f t="shared" si="5"/>
        <v>118455.15000000001</v>
      </c>
    </row>
    <row r="168" spans="1:15" x14ac:dyDescent="0.25">
      <c r="A168" s="537" t="s">
        <v>2564</v>
      </c>
      <c r="B168" s="537"/>
      <c r="C168" s="106" t="s">
        <v>2613</v>
      </c>
      <c r="D168" s="128">
        <v>113</v>
      </c>
      <c r="E168" s="124">
        <v>15</v>
      </c>
      <c r="F168" s="125">
        <v>1</v>
      </c>
      <c r="G168" s="138">
        <v>10166.3472</v>
      </c>
      <c r="H168" s="140">
        <f t="shared" si="4"/>
        <v>121996.1664</v>
      </c>
      <c r="I168" s="138"/>
      <c r="J168" s="138">
        <v>847.19560000000001</v>
      </c>
      <c r="K168" s="138">
        <v>16943.912</v>
      </c>
      <c r="L168" s="138"/>
      <c r="M168" s="138"/>
      <c r="N168" s="138"/>
      <c r="O168" s="141">
        <f t="shared" si="5"/>
        <v>139787.274</v>
      </c>
    </row>
    <row r="169" spans="1:15" x14ac:dyDescent="0.25">
      <c r="A169" s="537" t="s">
        <v>2609</v>
      </c>
      <c r="B169" s="537"/>
      <c r="C169" s="106" t="s">
        <v>2613</v>
      </c>
      <c r="D169" s="128">
        <v>113</v>
      </c>
      <c r="E169" s="124">
        <v>15</v>
      </c>
      <c r="F169" s="125">
        <v>1</v>
      </c>
      <c r="G169" s="137">
        <v>9888.762200000001</v>
      </c>
      <c r="H169" s="140">
        <f t="shared" si="4"/>
        <v>118665.14640000001</v>
      </c>
      <c r="I169" s="137"/>
      <c r="J169" s="137">
        <v>824.06351666666683</v>
      </c>
      <c r="K169" s="137">
        <v>16481.270333333337</v>
      </c>
      <c r="L169" s="137"/>
      <c r="M169" s="137"/>
      <c r="N169" s="137"/>
      <c r="O169" s="141">
        <f t="shared" si="5"/>
        <v>135970.48025000002</v>
      </c>
    </row>
    <row r="170" spans="1:15" x14ac:dyDescent="0.25">
      <c r="A170" s="537" t="s">
        <v>2615</v>
      </c>
      <c r="B170" s="537"/>
      <c r="C170" s="106" t="s">
        <v>2613</v>
      </c>
      <c r="D170" s="128">
        <v>113</v>
      </c>
      <c r="E170" s="124">
        <v>15</v>
      </c>
      <c r="F170" s="125">
        <v>1</v>
      </c>
      <c r="G170" s="138">
        <v>18131.790400000002</v>
      </c>
      <c r="H170" s="140">
        <f t="shared" si="4"/>
        <v>217581.48480000003</v>
      </c>
      <c r="I170" s="138"/>
      <c r="J170" s="138">
        <v>1510.9825333333335</v>
      </c>
      <c r="K170" s="138">
        <v>30219.650666666672</v>
      </c>
      <c r="L170" s="138"/>
      <c r="M170" s="138"/>
      <c r="N170" s="138"/>
      <c r="O170" s="141">
        <f t="shared" si="5"/>
        <v>249312.11800000005</v>
      </c>
    </row>
    <row r="171" spans="1:15" x14ac:dyDescent="0.25">
      <c r="A171" s="537" t="s">
        <v>2609</v>
      </c>
      <c r="B171" s="537"/>
      <c r="C171" s="106" t="s">
        <v>2613</v>
      </c>
      <c r="D171" s="128">
        <v>113</v>
      </c>
      <c r="E171" s="124">
        <v>15</v>
      </c>
      <c r="F171" s="125">
        <v>1</v>
      </c>
      <c r="G171" s="138">
        <v>9054.7093999999997</v>
      </c>
      <c r="H171" s="140">
        <f t="shared" si="4"/>
        <v>108656.5128</v>
      </c>
      <c r="I171" s="138"/>
      <c r="J171" s="138">
        <v>754.55911666666668</v>
      </c>
      <c r="K171" s="138">
        <v>15091.182333333332</v>
      </c>
      <c r="L171" s="138"/>
      <c r="M171" s="138"/>
      <c r="N171" s="138"/>
      <c r="O171" s="141">
        <f t="shared" si="5"/>
        <v>124502.25425</v>
      </c>
    </row>
    <row r="172" spans="1:15" x14ac:dyDescent="0.25">
      <c r="A172" s="537" t="s">
        <v>2609</v>
      </c>
      <c r="B172" s="537"/>
      <c r="C172" s="106" t="s">
        <v>2613</v>
      </c>
      <c r="D172" s="128">
        <v>113</v>
      </c>
      <c r="E172" s="124">
        <v>15</v>
      </c>
      <c r="F172" s="125">
        <v>1</v>
      </c>
      <c r="G172" s="138">
        <v>9016.9908000000014</v>
      </c>
      <c r="H172" s="140">
        <f t="shared" si="4"/>
        <v>108203.88960000002</v>
      </c>
      <c r="I172" s="138"/>
      <c r="J172" s="138">
        <v>751.41590000000008</v>
      </c>
      <c r="K172" s="138">
        <v>15028.318000000001</v>
      </c>
      <c r="L172" s="138"/>
      <c r="M172" s="138"/>
      <c r="N172" s="138"/>
      <c r="O172" s="141">
        <f t="shared" si="5"/>
        <v>123983.62350000003</v>
      </c>
    </row>
    <row r="173" spans="1:15" x14ac:dyDescent="0.25">
      <c r="A173" s="537" t="s">
        <v>2609</v>
      </c>
      <c r="B173" s="537"/>
      <c r="C173" s="106" t="s">
        <v>2613</v>
      </c>
      <c r="D173" s="128">
        <v>113</v>
      </c>
      <c r="E173" s="124">
        <v>15</v>
      </c>
      <c r="F173" s="125">
        <v>1</v>
      </c>
      <c r="G173" s="138">
        <v>9888.762200000001</v>
      </c>
      <c r="H173" s="140">
        <f t="shared" si="4"/>
        <v>118665.14640000001</v>
      </c>
      <c r="I173" s="138"/>
      <c r="J173" s="138">
        <v>824.06351666666683</v>
      </c>
      <c r="K173" s="138">
        <v>16481.270333333337</v>
      </c>
      <c r="L173" s="138"/>
      <c r="M173" s="138"/>
      <c r="N173" s="138"/>
      <c r="O173" s="141">
        <f t="shared" si="5"/>
        <v>135970.48025000002</v>
      </c>
    </row>
    <row r="174" spans="1:15" x14ac:dyDescent="0.25">
      <c r="A174" s="537" t="s">
        <v>2616</v>
      </c>
      <c r="B174" s="537"/>
      <c r="C174" s="106" t="s">
        <v>2613</v>
      </c>
      <c r="D174" s="128">
        <v>113</v>
      </c>
      <c r="E174" s="124">
        <v>15</v>
      </c>
      <c r="F174" s="125">
        <v>1</v>
      </c>
      <c r="G174" s="138">
        <v>8614.92</v>
      </c>
      <c r="H174" s="140">
        <f t="shared" si="4"/>
        <v>103379.04000000001</v>
      </c>
      <c r="I174" s="138"/>
      <c r="J174" s="138">
        <v>717.91</v>
      </c>
      <c r="K174" s="138">
        <v>14358.199999999999</v>
      </c>
      <c r="L174" s="138"/>
      <c r="M174" s="138"/>
      <c r="N174" s="138"/>
      <c r="O174" s="141">
        <f t="shared" si="5"/>
        <v>118455.15000000001</v>
      </c>
    </row>
    <row r="175" spans="1:15" x14ac:dyDescent="0.25">
      <c r="A175" s="537" t="s">
        <v>2614</v>
      </c>
      <c r="B175" s="537"/>
      <c r="C175" s="106" t="s">
        <v>2613</v>
      </c>
      <c r="D175" s="128">
        <v>113</v>
      </c>
      <c r="E175" s="124">
        <v>15</v>
      </c>
      <c r="F175" s="125">
        <v>1</v>
      </c>
      <c r="G175" s="138">
        <v>8614.92</v>
      </c>
      <c r="H175" s="140">
        <f t="shared" si="4"/>
        <v>103379.04000000001</v>
      </c>
      <c r="I175" s="138"/>
      <c r="J175" s="138">
        <v>717.91</v>
      </c>
      <c r="K175" s="138">
        <v>14358.199999999999</v>
      </c>
      <c r="L175" s="138"/>
      <c r="M175" s="138"/>
      <c r="N175" s="138"/>
      <c r="O175" s="141">
        <f t="shared" si="5"/>
        <v>118455.15000000001</v>
      </c>
    </row>
    <row r="176" spans="1:15" x14ac:dyDescent="0.25">
      <c r="A176" s="537" t="s">
        <v>2614</v>
      </c>
      <c r="B176" s="537"/>
      <c r="C176" s="106" t="s">
        <v>2613</v>
      </c>
      <c r="D176" s="128">
        <v>113</v>
      </c>
      <c r="E176" s="124">
        <v>15</v>
      </c>
      <c r="F176" s="125">
        <v>1</v>
      </c>
      <c r="G176" s="138">
        <v>9357.0762000000013</v>
      </c>
      <c r="H176" s="140">
        <f t="shared" si="4"/>
        <v>112284.91440000001</v>
      </c>
      <c r="I176" s="138"/>
      <c r="J176" s="138">
        <v>779.75635000000011</v>
      </c>
      <c r="K176" s="138">
        <v>15595.127000000002</v>
      </c>
      <c r="L176" s="138"/>
      <c r="M176" s="138"/>
      <c r="N176" s="138"/>
      <c r="O176" s="141">
        <f t="shared" si="5"/>
        <v>128659.79775000001</v>
      </c>
    </row>
    <row r="177" spans="1:15" x14ac:dyDescent="0.25">
      <c r="A177" s="537" t="s">
        <v>2609</v>
      </c>
      <c r="B177" s="537"/>
      <c r="C177" s="106" t="s">
        <v>2613</v>
      </c>
      <c r="D177" s="128">
        <v>113</v>
      </c>
      <c r="E177" s="124">
        <v>15</v>
      </c>
      <c r="F177" s="125">
        <v>1</v>
      </c>
      <c r="G177" s="138">
        <v>8614.92</v>
      </c>
      <c r="H177" s="140">
        <f t="shared" si="4"/>
        <v>103379.04000000001</v>
      </c>
      <c r="I177" s="138"/>
      <c r="J177" s="138">
        <v>717.91</v>
      </c>
      <c r="K177" s="138">
        <v>14358.199999999999</v>
      </c>
      <c r="L177" s="138"/>
      <c r="M177" s="138"/>
      <c r="N177" s="138"/>
      <c r="O177" s="141">
        <f t="shared" si="5"/>
        <v>118455.15000000001</v>
      </c>
    </row>
    <row r="178" spans="1:15" x14ac:dyDescent="0.25">
      <c r="A178" s="537" t="s">
        <v>2616</v>
      </c>
      <c r="B178" s="537"/>
      <c r="C178" s="106" t="s">
        <v>2613</v>
      </c>
      <c r="D178" s="128">
        <v>113</v>
      </c>
      <c r="E178" s="124">
        <v>15</v>
      </c>
      <c r="F178" s="125">
        <v>1</v>
      </c>
      <c r="G178" s="138">
        <v>8614.92</v>
      </c>
      <c r="H178" s="140">
        <f t="shared" si="4"/>
        <v>103379.04000000001</v>
      </c>
      <c r="I178" s="138"/>
      <c r="J178" s="138">
        <v>717.91</v>
      </c>
      <c r="K178" s="138">
        <v>14358.199999999999</v>
      </c>
      <c r="L178" s="138"/>
      <c r="M178" s="138"/>
      <c r="N178" s="138"/>
      <c r="O178" s="141">
        <f t="shared" si="5"/>
        <v>118455.15000000001</v>
      </c>
    </row>
    <row r="179" spans="1:15" x14ac:dyDescent="0.25">
      <c r="A179" s="537" t="s">
        <v>2614</v>
      </c>
      <c r="B179" s="537"/>
      <c r="C179" s="106" t="s">
        <v>2613</v>
      </c>
      <c r="D179" s="128">
        <v>113</v>
      </c>
      <c r="E179" s="124">
        <v>15</v>
      </c>
      <c r="F179" s="125">
        <v>1</v>
      </c>
      <c r="G179" s="137">
        <v>8614.92</v>
      </c>
      <c r="H179" s="140">
        <f t="shared" si="4"/>
        <v>103379.04000000001</v>
      </c>
      <c r="I179" s="137"/>
      <c r="J179" s="137">
        <v>717.91</v>
      </c>
      <c r="K179" s="137">
        <v>14358.199999999999</v>
      </c>
      <c r="L179" s="137"/>
      <c r="M179" s="137"/>
      <c r="N179" s="137"/>
      <c r="O179" s="141">
        <f t="shared" si="5"/>
        <v>118455.15000000001</v>
      </c>
    </row>
    <row r="180" spans="1:15" x14ac:dyDescent="0.25">
      <c r="A180" s="537" t="s">
        <v>2596</v>
      </c>
      <c r="B180" s="537"/>
      <c r="C180" s="106" t="s">
        <v>2613</v>
      </c>
      <c r="D180" s="128">
        <v>113</v>
      </c>
      <c r="E180" s="124">
        <v>15</v>
      </c>
      <c r="F180" s="125">
        <v>1</v>
      </c>
      <c r="G180" s="138">
        <v>8614.92</v>
      </c>
      <c r="H180" s="140">
        <f t="shared" si="4"/>
        <v>103379.04000000001</v>
      </c>
      <c r="I180" s="138"/>
      <c r="J180" s="138">
        <v>717.91</v>
      </c>
      <c r="K180" s="138">
        <v>14358.199999999999</v>
      </c>
      <c r="L180" s="138"/>
      <c r="M180" s="138"/>
      <c r="N180" s="138"/>
      <c r="O180" s="141">
        <f t="shared" si="5"/>
        <v>118455.15000000001</v>
      </c>
    </row>
    <row r="181" spans="1:15" x14ac:dyDescent="0.25">
      <c r="A181" s="537" t="s">
        <v>2614</v>
      </c>
      <c r="B181" s="537"/>
      <c r="C181" s="106" t="s">
        <v>2613</v>
      </c>
      <c r="D181" s="128">
        <v>113</v>
      </c>
      <c r="E181" s="124">
        <v>15</v>
      </c>
      <c r="F181" s="125">
        <v>1</v>
      </c>
      <c r="G181" s="138">
        <v>8614.92</v>
      </c>
      <c r="H181" s="140">
        <f t="shared" si="4"/>
        <v>103379.04000000001</v>
      </c>
      <c r="I181" s="138"/>
      <c r="J181" s="138">
        <v>717.91</v>
      </c>
      <c r="K181" s="138">
        <v>14358.199999999999</v>
      </c>
      <c r="L181" s="138"/>
      <c r="M181" s="138"/>
      <c r="N181" s="138"/>
      <c r="O181" s="141">
        <f t="shared" si="5"/>
        <v>118455.15000000001</v>
      </c>
    </row>
    <row r="182" spans="1:15" x14ac:dyDescent="0.25">
      <c r="A182" s="537" t="s">
        <v>2564</v>
      </c>
      <c r="B182" s="537"/>
      <c r="C182" s="106" t="s">
        <v>2613</v>
      </c>
      <c r="D182" s="128">
        <v>113</v>
      </c>
      <c r="E182" s="124">
        <v>15</v>
      </c>
      <c r="F182" s="125">
        <v>1</v>
      </c>
      <c r="G182" s="138">
        <v>10120.079600000001</v>
      </c>
      <c r="H182" s="140">
        <f t="shared" si="4"/>
        <v>121440.95520000001</v>
      </c>
      <c r="I182" s="138"/>
      <c r="J182" s="138">
        <v>843.33996666666678</v>
      </c>
      <c r="K182" s="138">
        <v>16866.799333333336</v>
      </c>
      <c r="L182" s="138"/>
      <c r="M182" s="138"/>
      <c r="N182" s="138"/>
      <c r="O182" s="141">
        <f t="shared" si="5"/>
        <v>139151.09450000001</v>
      </c>
    </row>
    <row r="183" spans="1:15" x14ac:dyDescent="0.25">
      <c r="A183" s="537" t="s">
        <v>2609</v>
      </c>
      <c r="B183" s="537"/>
      <c r="C183" s="106" t="s">
        <v>2613</v>
      </c>
      <c r="D183" s="128">
        <v>113</v>
      </c>
      <c r="E183" s="124">
        <v>15</v>
      </c>
      <c r="F183" s="125">
        <v>1</v>
      </c>
      <c r="G183" s="138">
        <v>9027.9912000000004</v>
      </c>
      <c r="H183" s="140">
        <f t="shared" si="4"/>
        <v>108335.8944</v>
      </c>
      <c r="I183" s="138"/>
      <c r="J183" s="138">
        <v>752.33259999999996</v>
      </c>
      <c r="K183" s="138">
        <v>15046.652</v>
      </c>
      <c r="L183" s="138"/>
      <c r="M183" s="138"/>
      <c r="N183" s="138"/>
      <c r="O183" s="141">
        <f t="shared" si="5"/>
        <v>124134.879</v>
      </c>
    </row>
    <row r="184" spans="1:15" x14ac:dyDescent="0.25">
      <c r="A184" s="537" t="s">
        <v>2607</v>
      </c>
      <c r="B184" s="537"/>
      <c r="C184" s="106" t="s">
        <v>2613</v>
      </c>
      <c r="D184" s="128">
        <v>113</v>
      </c>
      <c r="E184" s="124">
        <v>15</v>
      </c>
      <c r="F184" s="125">
        <v>1</v>
      </c>
      <c r="G184" s="138">
        <v>8405.4180000000015</v>
      </c>
      <c r="H184" s="140">
        <f t="shared" si="4"/>
        <v>100865.01600000002</v>
      </c>
      <c r="I184" s="138"/>
      <c r="J184" s="138">
        <v>700.45150000000012</v>
      </c>
      <c r="K184" s="138">
        <v>14009.03</v>
      </c>
      <c r="L184" s="138"/>
      <c r="M184" s="138"/>
      <c r="N184" s="138"/>
      <c r="O184" s="141">
        <f t="shared" si="5"/>
        <v>115574.49750000001</v>
      </c>
    </row>
    <row r="185" spans="1:15" x14ac:dyDescent="0.25">
      <c r="A185" s="537" t="s">
        <v>2564</v>
      </c>
      <c r="B185" s="537"/>
      <c r="C185" s="106" t="s">
        <v>2613</v>
      </c>
      <c r="D185" s="128">
        <v>113</v>
      </c>
      <c r="E185" s="124">
        <v>15</v>
      </c>
      <c r="F185" s="125">
        <v>1</v>
      </c>
      <c r="G185" s="137">
        <v>10120.079600000001</v>
      </c>
      <c r="H185" s="140">
        <f t="shared" si="4"/>
        <v>121440.95520000001</v>
      </c>
      <c r="I185" s="137"/>
      <c r="J185" s="137">
        <v>843.33996666666678</v>
      </c>
      <c r="K185" s="137">
        <v>16866.799333333336</v>
      </c>
      <c r="L185" s="137"/>
      <c r="M185" s="137"/>
      <c r="N185" s="137"/>
      <c r="O185" s="141">
        <f t="shared" si="5"/>
        <v>139151.09450000001</v>
      </c>
    </row>
    <row r="186" spans="1:15" x14ac:dyDescent="0.25">
      <c r="A186" s="537" t="s">
        <v>2609</v>
      </c>
      <c r="B186" s="537"/>
      <c r="C186" s="106" t="s">
        <v>2613</v>
      </c>
      <c r="D186" s="128">
        <v>113</v>
      </c>
      <c r="E186" s="124">
        <v>15</v>
      </c>
      <c r="F186" s="125">
        <v>1</v>
      </c>
      <c r="G186" s="138">
        <v>9027.9912000000004</v>
      </c>
      <c r="H186" s="140">
        <f t="shared" si="4"/>
        <v>108335.8944</v>
      </c>
      <c r="I186" s="138"/>
      <c r="J186" s="138">
        <v>752.33259999999996</v>
      </c>
      <c r="K186" s="138">
        <v>15046.652</v>
      </c>
      <c r="L186" s="138"/>
      <c r="M186" s="138"/>
      <c r="N186" s="138"/>
      <c r="O186" s="141">
        <f t="shared" si="5"/>
        <v>124134.879</v>
      </c>
    </row>
    <row r="187" spans="1:15" x14ac:dyDescent="0.25">
      <c r="A187" s="537" t="s">
        <v>2564</v>
      </c>
      <c r="B187" s="537"/>
      <c r="C187" s="106" t="s">
        <v>2613</v>
      </c>
      <c r="D187" s="128">
        <v>113</v>
      </c>
      <c r="E187" s="124">
        <v>15</v>
      </c>
      <c r="F187" s="125">
        <v>1</v>
      </c>
      <c r="G187" s="138">
        <v>10122.283800000001</v>
      </c>
      <c r="H187" s="140">
        <f t="shared" si="4"/>
        <v>121467.40560000001</v>
      </c>
      <c r="I187" s="138"/>
      <c r="J187" s="138">
        <v>843.52365000000009</v>
      </c>
      <c r="K187" s="138">
        <v>16870.473000000002</v>
      </c>
      <c r="L187" s="138"/>
      <c r="M187" s="138"/>
      <c r="N187" s="138"/>
      <c r="O187" s="141">
        <f t="shared" si="5"/>
        <v>139181.40225000001</v>
      </c>
    </row>
    <row r="188" spans="1:15" x14ac:dyDescent="0.25">
      <c r="A188" s="537" t="s">
        <v>2609</v>
      </c>
      <c r="B188" s="537"/>
      <c r="C188" s="106" t="s">
        <v>2613</v>
      </c>
      <c r="D188" s="128">
        <v>113</v>
      </c>
      <c r="E188" s="124">
        <v>15</v>
      </c>
      <c r="F188" s="125">
        <v>1</v>
      </c>
      <c r="G188" s="138">
        <v>9027.9912000000004</v>
      </c>
      <c r="H188" s="140">
        <f t="shared" si="4"/>
        <v>108335.8944</v>
      </c>
      <c r="I188" s="138"/>
      <c r="J188" s="138">
        <v>752.33259999999996</v>
      </c>
      <c r="K188" s="138">
        <v>15046.652</v>
      </c>
      <c r="L188" s="138"/>
      <c r="M188" s="138"/>
      <c r="N188" s="138"/>
      <c r="O188" s="141">
        <f t="shared" si="5"/>
        <v>124134.879</v>
      </c>
    </row>
    <row r="189" spans="1:15" x14ac:dyDescent="0.25">
      <c r="A189" s="537" t="s">
        <v>2577</v>
      </c>
      <c r="B189" s="537"/>
      <c r="C189" s="106" t="s">
        <v>2617</v>
      </c>
      <c r="D189" s="128">
        <v>113</v>
      </c>
      <c r="E189" s="124">
        <v>15</v>
      </c>
      <c r="F189" s="125">
        <v>1</v>
      </c>
      <c r="G189" s="138">
        <v>9245.5478000000003</v>
      </c>
      <c r="H189" s="140">
        <f t="shared" si="4"/>
        <v>110946.5736</v>
      </c>
      <c r="I189" s="138"/>
      <c r="J189" s="138">
        <v>770.46231666666677</v>
      </c>
      <c r="K189" s="138">
        <v>15409.246333333334</v>
      </c>
      <c r="L189" s="138"/>
      <c r="M189" s="138"/>
      <c r="N189" s="138"/>
      <c r="O189" s="141">
        <f t="shared" si="5"/>
        <v>127126.28225</v>
      </c>
    </row>
    <row r="190" spans="1:15" x14ac:dyDescent="0.25">
      <c r="A190" s="537" t="s">
        <v>2564</v>
      </c>
      <c r="B190" s="537"/>
      <c r="C190" s="106" t="s">
        <v>2617</v>
      </c>
      <c r="D190" s="128">
        <v>113</v>
      </c>
      <c r="E190" s="124">
        <v>15</v>
      </c>
      <c r="F190" s="125">
        <v>1</v>
      </c>
      <c r="G190" s="138">
        <v>10531.626400000001</v>
      </c>
      <c r="H190" s="140">
        <f t="shared" si="4"/>
        <v>126379.51680000001</v>
      </c>
      <c r="I190" s="138"/>
      <c r="J190" s="138">
        <v>877.63553333333346</v>
      </c>
      <c r="K190" s="138">
        <v>17552.71066666667</v>
      </c>
      <c r="L190" s="138"/>
      <c r="M190" s="138"/>
      <c r="N190" s="138"/>
      <c r="O190" s="141">
        <f t="shared" si="5"/>
        <v>144809.86300000001</v>
      </c>
    </row>
    <row r="191" spans="1:15" x14ac:dyDescent="0.25">
      <c r="A191" s="537" t="s">
        <v>2577</v>
      </c>
      <c r="B191" s="537"/>
      <c r="C191" s="106" t="s">
        <v>2617</v>
      </c>
      <c r="D191" s="128">
        <v>113</v>
      </c>
      <c r="E191" s="124">
        <v>15</v>
      </c>
      <c r="F191" s="125">
        <v>1</v>
      </c>
      <c r="G191" s="138">
        <v>9766.8513999999996</v>
      </c>
      <c r="H191" s="140">
        <f t="shared" si="4"/>
        <v>117202.21679999999</v>
      </c>
      <c r="I191" s="138"/>
      <c r="J191" s="138">
        <v>813.9042833333333</v>
      </c>
      <c r="K191" s="138">
        <v>16278.085666666666</v>
      </c>
      <c r="L191" s="138"/>
      <c r="M191" s="138"/>
      <c r="N191" s="138"/>
      <c r="O191" s="141">
        <f t="shared" si="5"/>
        <v>134294.20675000001</v>
      </c>
    </row>
    <row r="192" spans="1:15" x14ac:dyDescent="0.25">
      <c r="A192" s="537" t="s">
        <v>2609</v>
      </c>
      <c r="B192" s="537"/>
      <c r="C192" s="106" t="s">
        <v>2617</v>
      </c>
      <c r="D192" s="128">
        <v>113</v>
      </c>
      <c r="E192" s="124">
        <v>15</v>
      </c>
      <c r="F192" s="125">
        <v>1</v>
      </c>
      <c r="G192" s="138">
        <v>9054.1532000000007</v>
      </c>
      <c r="H192" s="140">
        <f t="shared" si="4"/>
        <v>108649.83840000001</v>
      </c>
      <c r="I192" s="138"/>
      <c r="J192" s="138">
        <v>754.51276666666672</v>
      </c>
      <c r="K192" s="138">
        <v>15090.255333333334</v>
      </c>
      <c r="L192" s="138"/>
      <c r="M192" s="138"/>
      <c r="N192" s="138"/>
      <c r="O192" s="141">
        <f t="shared" si="5"/>
        <v>124494.60650000001</v>
      </c>
    </row>
    <row r="193" spans="1:15" x14ac:dyDescent="0.25">
      <c r="A193" s="537" t="s">
        <v>2618</v>
      </c>
      <c r="B193" s="537"/>
      <c r="C193" s="106" t="s">
        <v>2617</v>
      </c>
      <c r="D193" s="128">
        <v>113</v>
      </c>
      <c r="E193" s="124">
        <v>15</v>
      </c>
      <c r="F193" s="125">
        <v>1</v>
      </c>
      <c r="G193" s="138">
        <v>6237.4740000000002</v>
      </c>
      <c r="H193" s="140">
        <f t="shared" si="4"/>
        <v>74849.687999999995</v>
      </c>
      <c r="I193" s="138"/>
      <c r="J193" s="138">
        <v>519.78950000000009</v>
      </c>
      <c r="K193" s="138">
        <v>10395.790000000001</v>
      </c>
      <c r="L193" s="138"/>
      <c r="M193" s="138"/>
      <c r="N193" s="138"/>
      <c r="O193" s="141">
        <f t="shared" si="5"/>
        <v>85765.267499999987</v>
      </c>
    </row>
    <row r="194" spans="1:15" x14ac:dyDescent="0.25">
      <c r="A194" s="537" t="s">
        <v>2577</v>
      </c>
      <c r="B194" s="537"/>
      <c r="C194" s="106" t="s">
        <v>2617</v>
      </c>
      <c r="D194" s="128">
        <v>113</v>
      </c>
      <c r="E194" s="124">
        <v>15</v>
      </c>
      <c r="F194" s="125">
        <v>1</v>
      </c>
      <c r="G194" s="138">
        <v>8614.92</v>
      </c>
      <c r="H194" s="140">
        <f t="shared" si="4"/>
        <v>103379.04000000001</v>
      </c>
      <c r="I194" s="138"/>
      <c r="J194" s="138">
        <v>717.91</v>
      </c>
      <c r="K194" s="138">
        <v>14358.199999999999</v>
      </c>
      <c r="L194" s="138"/>
      <c r="M194" s="138"/>
      <c r="N194" s="138"/>
      <c r="O194" s="141">
        <f t="shared" si="5"/>
        <v>118455.15000000001</v>
      </c>
    </row>
    <row r="195" spans="1:15" x14ac:dyDescent="0.25">
      <c r="A195" s="537" t="s">
        <v>2564</v>
      </c>
      <c r="B195" s="537"/>
      <c r="C195" s="106" t="s">
        <v>2617</v>
      </c>
      <c r="D195" s="128">
        <v>113</v>
      </c>
      <c r="E195" s="124">
        <v>15</v>
      </c>
      <c r="F195" s="125">
        <v>1</v>
      </c>
      <c r="G195" s="137">
        <v>9814.9935999999998</v>
      </c>
      <c r="H195" s="140">
        <f t="shared" si="4"/>
        <v>117779.92319999999</v>
      </c>
      <c r="I195" s="137"/>
      <c r="J195" s="137">
        <v>817.91613333333328</v>
      </c>
      <c r="K195" s="137">
        <v>16358.322666666667</v>
      </c>
      <c r="L195" s="137"/>
      <c r="M195" s="137"/>
      <c r="N195" s="137"/>
      <c r="O195" s="141">
        <f t="shared" si="5"/>
        <v>134956.16199999998</v>
      </c>
    </row>
    <row r="196" spans="1:15" x14ac:dyDescent="0.25">
      <c r="A196" s="537" t="s">
        <v>2577</v>
      </c>
      <c r="B196" s="537"/>
      <c r="C196" s="106" t="s">
        <v>2617</v>
      </c>
      <c r="D196" s="128">
        <v>113</v>
      </c>
      <c r="E196" s="124">
        <v>15</v>
      </c>
      <c r="F196" s="125">
        <v>1</v>
      </c>
      <c r="G196" s="137">
        <v>8614.92</v>
      </c>
      <c r="H196" s="140">
        <f t="shared" si="4"/>
        <v>103379.04000000001</v>
      </c>
      <c r="I196" s="137"/>
      <c r="J196" s="137">
        <v>717.91</v>
      </c>
      <c r="K196" s="137">
        <v>14358.199999999999</v>
      </c>
      <c r="L196" s="137"/>
      <c r="M196" s="137"/>
      <c r="N196" s="137"/>
      <c r="O196" s="141">
        <f t="shared" si="5"/>
        <v>118455.15000000001</v>
      </c>
    </row>
    <row r="197" spans="1:15" x14ac:dyDescent="0.25">
      <c r="A197" s="537" t="s">
        <v>2618</v>
      </c>
      <c r="B197" s="537"/>
      <c r="C197" s="106" t="s">
        <v>2617</v>
      </c>
      <c r="D197" s="128">
        <v>113</v>
      </c>
      <c r="E197" s="124">
        <v>15</v>
      </c>
      <c r="F197" s="125">
        <v>1</v>
      </c>
      <c r="G197" s="138">
        <v>8614.92</v>
      </c>
      <c r="H197" s="140">
        <f t="shared" si="4"/>
        <v>103379.04000000001</v>
      </c>
      <c r="I197" s="138"/>
      <c r="J197" s="138">
        <v>717.91</v>
      </c>
      <c r="K197" s="138">
        <v>14358.199999999999</v>
      </c>
      <c r="L197" s="138"/>
      <c r="M197" s="138"/>
      <c r="N197" s="138"/>
      <c r="O197" s="141">
        <f t="shared" si="5"/>
        <v>118455.15000000001</v>
      </c>
    </row>
    <row r="198" spans="1:15" x14ac:dyDescent="0.25">
      <c r="A198" s="537" t="s">
        <v>2618</v>
      </c>
      <c r="B198" s="537"/>
      <c r="C198" s="106" t="s">
        <v>2617</v>
      </c>
      <c r="D198" s="128">
        <v>113</v>
      </c>
      <c r="E198" s="124">
        <v>15</v>
      </c>
      <c r="F198" s="125">
        <v>1</v>
      </c>
      <c r="G198" s="138">
        <v>6237.4740000000002</v>
      </c>
      <c r="H198" s="140">
        <f t="shared" si="4"/>
        <v>74849.687999999995</v>
      </c>
      <c r="I198" s="138"/>
      <c r="J198" s="138">
        <v>519.78950000000009</v>
      </c>
      <c r="K198" s="138">
        <v>10395.790000000001</v>
      </c>
      <c r="L198" s="138"/>
      <c r="M198" s="138"/>
      <c r="N198" s="138"/>
      <c r="O198" s="141">
        <f t="shared" si="5"/>
        <v>85765.267499999987</v>
      </c>
    </row>
    <row r="199" spans="1:15" x14ac:dyDescent="0.25">
      <c r="A199" s="537" t="s">
        <v>2577</v>
      </c>
      <c r="B199" s="537"/>
      <c r="C199" s="106" t="s">
        <v>2617</v>
      </c>
      <c r="D199" s="128">
        <v>113</v>
      </c>
      <c r="E199" s="124">
        <v>15</v>
      </c>
      <c r="F199" s="125">
        <v>1</v>
      </c>
      <c r="G199" s="138">
        <v>8658.7156000000014</v>
      </c>
      <c r="H199" s="140">
        <f t="shared" si="4"/>
        <v>103904.58720000001</v>
      </c>
      <c r="I199" s="138"/>
      <c r="J199" s="138">
        <v>721.55963333333352</v>
      </c>
      <c r="K199" s="138">
        <v>14431.19266666667</v>
      </c>
      <c r="L199" s="138"/>
      <c r="M199" s="138"/>
      <c r="N199" s="138"/>
      <c r="O199" s="141">
        <f t="shared" si="5"/>
        <v>119057.33950000002</v>
      </c>
    </row>
    <row r="200" spans="1:15" x14ac:dyDescent="0.25">
      <c r="A200" s="537" t="s">
        <v>2577</v>
      </c>
      <c r="B200" s="537"/>
      <c r="C200" s="106" t="s">
        <v>2617</v>
      </c>
      <c r="D200" s="128">
        <v>113</v>
      </c>
      <c r="E200" s="124">
        <v>15</v>
      </c>
      <c r="F200" s="125">
        <v>1</v>
      </c>
      <c r="G200" s="138">
        <v>8658.7156000000014</v>
      </c>
      <c r="H200" s="140">
        <f t="shared" si="4"/>
        <v>103904.58720000001</v>
      </c>
      <c r="I200" s="138"/>
      <c r="J200" s="138">
        <v>721.55963333333352</v>
      </c>
      <c r="K200" s="138">
        <v>14431.19266666667</v>
      </c>
      <c r="L200" s="138"/>
      <c r="M200" s="138"/>
      <c r="N200" s="138"/>
      <c r="O200" s="141">
        <f t="shared" si="5"/>
        <v>119057.33950000002</v>
      </c>
    </row>
    <row r="201" spans="1:15" x14ac:dyDescent="0.25">
      <c r="A201" s="537" t="s">
        <v>2577</v>
      </c>
      <c r="B201" s="537"/>
      <c r="C201" s="106" t="s">
        <v>2617</v>
      </c>
      <c r="D201" s="128">
        <v>113</v>
      </c>
      <c r="E201" s="124">
        <v>15</v>
      </c>
      <c r="F201" s="125">
        <v>1</v>
      </c>
      <c r="G201" s="138">
        <v>8658.7156000000014</v>
      </c>
      <c r="H201" s="140">
        <f t="shared" ref="H201:H264" si="6">IF(G201="","",IF(E201="","Se requiere asignar la fuente de financiamiento (FF)",IF(F201="","Es necesario establcer el número de plazas (No.)",IF(G201="","Se necesita establcer un monto mensual",F201*G201*12))))</f>
        <v>103904.58720000001</v>
      </c>
      <c r="I201" s="138"/>
      <c r="J201" s="138">
        <v>721.55963333333352</v>
      </c>
      <c r="K201" s="138">
        <v>14431.19266666667</v>
      </c>
      <c r="L201" s="138"/>
      <c r="M201" s="138"/>
      <c r="N201" s="138"/>
      <c r="O201" s="141">
        <f t="shared" ref="O201:O264" si="7">SUM(H201:N201)</f>
        <v>119057.33950000002</v>
      </c>
    </row>
    <row r="202" spans="1:15" x14ac:dyDescent="0.25">
      <c r="A202" s="537" t="s">
        <v>2619</v>
      </c>
      <c r="B202" s="537"/>
      <c r="C202" s="106" t="s">
        <v>2617</v>
      </c>
      <c r="D202" s="128">
        <v>113</v>
      </c>
      <c r="E202" s="124">
        <v>15</v>
      </c>
      <c r="F202" s="125">
        <v>1</v>
      </c>
      <c r="G202" s="138">
        <v>12888.204600000001</v>
      </c>
      <c r="H202" s="140">
        <f t="shared" si="6"/>
        <v>154658.45520000003</v>
      </c>
      <c r="I202" s="138"/>
      <c r="J202" s="138">
        <v>1074.0170500000002</v>
      </c>
      <c r="K202" s="138">
        <v>21480.341</v>
      </c>
      <c r="L202" s="138"/>
      <c r="M202" s="138"/>
      <c r="N202" s="138"/>
      <c r="O202" s="141">
        <f t="shared" si="7"/>
        <v>177212.81325000001</v>
      </c>
    </row>
    <row r="203" spans="1:15" x14ac:dyDescent="0.25">
      <c r="A203" s="537" t="s">
        <v>2618</v>
      </c>
      <c r="B203" s="537"/>
      <c r="C203" s="106" t="s">
        <v>2617</v>
      </c>
      <c r="D203" s="128">
        <v>113</v>
      </c>
      <c r="E203" s="124">
        <v>15</v>
      </c>
      <c r="F203" s="125">
        <v>1</v>
      </c>
      <c r="G203" s="138">
        <v>6358.9110000000001</v>
      </c>
      <c r="H203" s="140">
        <f t="shared" si="6"/>
        <v>76306.932000000001</v>
      </c>
      <c r="I203" s="138"/>
      <c r="J203" s="138">
        <v>529.90924999999993</v>
      </c>
      <c r="K203" s="138">
        <v>10598.184999999999</v>
      </c>
      <c r="L203" s="138"/>
      <c r="M203" s="138"/>
      <c r="N203" s="138"/>
      <c r="O203" s="141">
        <f t="shared" si="7"/>
        <v>87435.026249999995</v>
      </c>
    </row>
    <row r="204" spans="1:15" x14ac:dyDescent="0.25">
      <c r="A204" s="537" t="s">
        <v>2577</v>
      </c>
      <c r="B204" s="537"/>
      <c r="C204" s="106" t="s">
        <v>2617</v>
      </c>
      <c r="D204" s="128">
        <v>113</v>
      </c>
      <c r="E204" s="124">
        <v>15</v>
      </c>
      <c r="F204" s="125">
        <v>1</v>
      </c>
      <c r="G204" s="138">
        <v>12250.0784</v>
      </c>
      <c r="H204" s="140">
        <f t="shared" si="6"/>
        <v>147000.94080000001</v>
      </c>
      <c r="I204" s="138"/>
      <c r="J204" s="138">
        <v>1020.8398666666667</v>
      </c>
      <c r="K204" s="138">
        <v>20416.797333333336</v>
      </c>
      <c r="L204" s="138"/>
      <c r="M204" s="138"/>
      <c r="N204" s="138"/>
      <c r="O204" s="141">
        <f t="shared" si="7"/>
        <v>168438.57800000004</v>
      </c>
    </row>
    <row r="205" spans="1:15" x14ac:dyDescent="0.25">
      <c r="A205" s="537" t="s">
        <v>2577</v>
      </c>
      <c r="B205" s="537"/>
      <c r="C205" s="106" t="s">
        <v>2617</v>
      </c>
      <c r="D205" s="128">
        <v>113</v>
      </c>
      <c r="E205" s="124">
        <v>15</v>
      </c>
      <c r="F205" s="125">
        <v>1</v>
      </c>
      <c r="G205" s="138">
        <v>16614.270800000002</v>
      </c>
      <c r="H205" s="140">
        <f t="shared" si="6"/>
        <v>199371.24960000004</v>
      </c>
      <c r="I205" s="138"/>
      <c r="J205" s="138">
        <v>1384.5225666666668</v>
      </c>
      <c r="K205" s="138">
        <v>27690.451333333334</v>
      </c>
      <c r="L205" s="138"/>
      <c r="M205" s="138"/>
      <c r="N205" s="138"/>
      <c r="O205" s="141">
        <f t="shared" si="7"/>
        <v>228446.22350000005</v>
      </c>
    </row>
    <row r="206" spans="1:15" x14ac:dyDescent="0.25">
      <c r="A206" s="537" t="s">
        <v>2620</v>
      </c>
      <c r="B206" s="537"/>
      <c r="C206" s="106" t="s">
        <v>2617</v>
      </c>
      <c r="D206" s="128">
        <v>113</v>
      </c>
      <c r="E206" s="124">
        <v>15</v>
      </c>
      <c r="F206" s="125">
        <v>1</v>
      </c>
      <c r="G206" s="137">
        <v>9814.9729999999981</v>
      </c>
      <c r="H206" s="140">
        <f t="shared" si="6"/>
        <v>117779.67599999998</v>
      </c>
      <c r="I206" s="137"/>
      <c r="J206" s="137">
        <v>817.91441666666651</v>
      </c>
      <c r="K206" s="137">
        <v>16358.288333333332</v>
      </c>
      <c r="L206" s="137"/>
      <c r="M206" s="137"/>
      <c r="N206" s="137"/>
      <c r="O206" s="141">
        <f t="shared" si="7"/>
        <v>134955.87874999997</v>
      </c>
    </row>
    <row r="207" spans="1:15" x14ac:dyDescent="0.25">
      <c r="A207" s="537" t="s">
        <v>2618</v>
      </c>
      <c r="B207" s="537"/>
      <c r="C207" s="106" t="s">
        <v>2617</v>
      </c>
      <c r="D207" s="128">
        <v>113</v>
      </c>
      <c r="E207" s="124">
        <v>15</v>
      </c>
      <c r="F207" s="125">
        <v>1</v>
      </c>
      <c r="G207" s="138">
        <v>8614.92</v>
      </c>
      <c r="H207" s="140">
        <f t="shared" si="6"/>
        <v>103379.04000000001</v>
      </c>
      <c r="I207" s="138"/>
      <c r="J207" s="138">
        <v>717.91</v>
      </c>
      <c r="K207" s="138">
        <v>14358.199999999999</v>
      </c>
      <c r="L207" s="138"/>
      <c r="M207" s="138"/>
      <c r="N207" s="138"/>
      <c r="O207" s="141">
        <f t="shared" si="7"/>
        <v>118455.15000000001</v>
      </c>
    </row>
    <row r="208" spans="1:15" x14ac:dyDescent="0.25">
      <c r="A208" s="537" t="s">
        <v>2577</v>
      </c>
      <c r="B208" s="537"/>
      <c r="C208" s="106" t="s">
        <v>2617</v>
      </c>
      <c r="D208" s="128">
        <v>113</v>
      </c>
      <c r="E208" s="124">
        <v>15</v>
      </c>
      <c r="F208" s="125">
        <v>1</v>
      </c>
      <c r="G208" s="138">
        <v>8614.92</v>
      </c>
      <c r="H208" s="140">
        <f t="shared" si="6"/>
        <v>103379.04000000001</v>
      </c>
      <c r="I208" s="138"/>
      <c r="J208" s="138">
        <v>717.91</v>
      </c>
      <c r="K208" s="138">
        <v>14358.199999999999</v>
      </c>
      <c r="L208" s="138"/>
      <c r="M208" s="138"/>
      <c r="N208" s="138"/>
      <c r="O208" s="141">
        <f t="shared" si="7"/>
        <v>118455.15000000001</v>
      </c>
    </row>
    <row r="209" spans="1:15" x14ac:dyDescent="0.25">
      <c r="A209" s="537" t="s">
        <v>2577</v>
      </c>
      <c r="B209" s="537"/>
      <c r="C209" s="106" t="s">
        <v>2617</v>
      </c>
      <c r="D209" s="128">
        <v>113</v>
      </c>
      <c r="E209" s="124">
        <v>15</v>
      </c>
      <c r="F209" s="125">
        <v>1</v>
      </c>
      <c r="G209" s="138">
        <v>8614.92</v>
      </c>
      <c r="H209" s="140">
        <f t="shared" si="6"/>
        <v>103379.04000000001</v>
      </c>
      <c r="I209" s="138"/>
      <c r="J209" s="138">
        <v>717.91</v>
      </c>
      <c r="K209" s="138">
        <v>14358.199999999999</v>
      </c>
      <c r="L209" s="138"/>
      <c r="M209" s="138"/>
      <c r="N209" s="138"/>
      <c r="O209" s="141">
        <f t="shared" si="7"/>
        <v>118455.15000000001</v>
      </c>
    </row>
    <row r="210" spans="1:15" x14ac:dyDescent="0.25">
      <c r="A210" s="537" t="s">
        <v>2577</v>
      </c>
      <c r="B210" s="537"/>
      <c r="C210" s="106" t="s">
        <v>2617</v>
      </c>
      <c r="D210" s="128">
        <v>113</v>
      </c>
      <c r="E210" s="124">
        <v>15</v>
      </c>
      <c r="F210" s="125">
        <v>1</v>
      </c>
      <c r="G210" s="138">
        <v>8614.92</v>
      </c>
      <c r="H210" s="140">
        <f t="shared" si="6"/>
        <v>103379.04000000001</v>
      </c>
      <c r="I210" s="138"/>
      <c r="J210" s="138">
        <v>717.91</v>
      </c>
      <c r="K210" s="138">
        <v>14358.199999999999</v>
      </c>
      <c r="L210" s="138"/>
      <c r="M210" s="138"/>
      <c r="N210" s="138"/>
      <c r="O210" s="141">
        <f t="shared" si="7"/>
        <v>118455.15000000001</v>
      </c>
    </row>
    <row r="211" spans="1:15" x14ac:dyDescent="0.25">
      <c r="A211" s="537" t="s">
        <v>2618</v>
      </c>
      <c r="B211" s="537"/>
      <c r="C211" s="106" t="s">
        <v>2617</v>
      </c>
      <c r="D211" s="128">
        <v>113</v>
      </c>
      <c r="E211" s="124">
        <v>15</v>
      </c>
      <c r="F211" s="125">
        <v>1</v>
      </c>
      <c r="G211" s="138">
        <v>8614.92</v>
      </c>
      <c r="H211" s="140">
        <f t="shared" si="6"/>
        <v>103379.04000000001</v>
      </c>
      <c r="I211" s="138"/>
      <c r="J211" s="138">
        <v>717.91</v>
      </c>
      <c r="K211" s="138">
        <v>14358.199999999999</v>
      </c>
      <c r="L211" s="138"/>
      <c r="M211" s="138"/>
      <c r="N211" s="138"/>
      <c r="O211" s="141">
        <f t="shared" si="7"/>
        <v>118455.15000000001</v>
      </c>
    </row>
    <row r="212" spans="1:15" x14ac:dyDescent="0.25">
      <c r="A212" s="537" t="s">
        <v>2564</v>
      </c>
      <c r="B212" s="537"/>
      <c r="C212" s="106" t="s">
        <v>2617</v>
      </c>
      <c r="D212" s="128">
        <v>113</v>
      </c>
      <c r="E212" s="124">
        <v>15</v>
      </c>
      <c r="F212" s="125">
        <v>1</v>
      </c>
      <c r="G212" s="137">
        <v>9824.3253999999997</v>
      </c>
      <c r="H212" s="140">
        <f t="shared" si="6"/>
        <v>117891.90479999999</v>
      </c>
      <c r="I212" s="137"/>
      <c r="J212" s="137">
        <v>818.69378333333327</v>
      </c>
      <c r="K212" s="137">
        <v>16373.875666666667</v>
      </c>
      <c r="L212" s="137"/>
      <c r="M212" s="137"/>
      <c r="N212" s="137"/>
      <c r="O212" s="141">
        <f t="shared" si="7"/>
        <v>135084.47425</v>
      </c>
    </row>
    <row r="213" spans="1:15" x14ac:dyDescent="0.25">
      <c r="A213" s="537" t="s">
        <v>2577</v>
      </c>
      <c r="B213" s="537"/>
      <c r="C213" s="106" t="s">
        <v>2617</v>
      </c>
      <c r="D213" s="128">
        <v>113</v>
      </c>
      <c r="E213" s="124">
        <v>15</v>
      </c>
      <c r="F213" s="125">
        <v>1</v>
      </c>
      <c r="G213" s="138">
        <v>8614.92</v>
      </c>
      <c r="H213" s="140">
        <f t="shared" si="6"/>
        <v>103379.04000000001</v>
      </c>
      <c r="I213" s="138"/>
      <c r="J213" s="138">
        <v>717.91</v>
      </c>
      <c r="K213" s="138">
        <v>14358.199999999999</v>
      </c>
      <c r="L213" s="138"/>
      <c r="M213" s="138"/>
      <c r="N213" s="138"/>
      <c r="O213" s="141">
        <f t="shared" si="7"/>
        <v>118455.15000000001</v>
      </c>
    </row>
    <row r="214" spans="1:15" x14ac:dyDescent="0.25">
      <c r="A214" s="537" t="s">
        <v>2620</v>
      </c>
      <c r="B214" s="537"/>
      <c r="C214" s="106" t="s">
        <v>2617</v>
      </c>
      <c r="D214" s="128">
        <v>113</v>
      </c>
      <c r="E214" s="124">
        <v>15</v>
      </c>
      <c r="F214" s="125">
        <v>1</v>
      </c>
      <c r="G214" s="138">
        <v>9659.1751999999997</v>
      </c>
      <c r="H214" s="140">
        <f t="shared" si="6"/>
        <v>115910.1024</v>
      </c>
      <c r="I214" s="138"/>
      <c r="J214" s="138">
        <v>804.93126666666672</v>
      </c>
      <c r="K214" s="138">
        <v>16098.625333333333</v>
      </c>
      <c r="L214" s="138"/>
      <c r="M214" s="138"/>
      <c r="N214" s="138"/>
      <c r="O214" s="141">
        <f t="shared" si="7"/>
        <v>132813.65900000001</v>
      </c>
    </row>
    <row r="215" spans="1:15" x14ac:dyDescent="0.25">
      <c r="A215" s="537" t="s">
        <v>2618</v>
      </c>
      <c r="B215" s="537"/>
      <c r="C215" s="106" t="s">
        <v>2617</v>
      </c>
      <c r="D215" s="128">
        <v>113</v>
      </c>
      <c r="E215" s="124">
        <v>15</v>
      </c>
      <c r="F215" s="125">
        <v>1</v>
      </c>
      <c r="G215" s="138">
        <v>7922.76</v>
      </c>
      <c r="H215" s="140">
        <f t="shared" si="6"/>
        <v>95073.12</v>
      </c>
      <c r="I215" s="138"/>
      <c r="J215" s="138">
        <v>660.23</v>
      </c>
      <c r="K215" s="138">
        <v>13204.599999999999</v>
      </c>
      <c r="L215" s="138"/>
      <c r="M215" s="138"/>
      <c r="N215" s="138"/>
      <c r="O215" s="141">
        <f t="shared" si="7"/>
        <v>108937.94999999998</v>
      </c>
    </row>
    <row r="216" spans="1:15" x14ac:dyDescent="0.25">
      <c r="A216" s="537" t="s">
        <v>2577</v>
      </c>
      <c r="B216" s="537"/>
      <c r="C216" s="106" t="s">
        <v>2617</v>
      </c>
      <c r="D216" s="128">
        <v>113</v>
      </c>
      <c r="E216" s="124">
        <v>15</v>
      </c>
      <c r="F216" s="125">
        <v>1</v>
      </c>
      <c r="G216" s="138">
        <v>9205.0687999999991</v>
      </c>
      <c r="H216" s="140">
        <f t="shared" si="6"/>
        <v>110460.82559999998</v>
      </c>
      <c r="I216" s="138"/>
      <c r="J216" s="138">
        <v>767.08906666666667</v>
      </c>
      <c r="K216" s="138">
        <v>15341.781333333332</v>
      </c>
      <c r="L216" s="138"/>
      <c r="M216" s="138"/>
      <c r="N216" s="138"/>
      <c r="O216" s="141">
        <f t="shared" si="7"/>
        <v>126569.69599999998</v>
      </c>
    </row>
    <row r="217" spans="1:15" x14ac:dyDescent="0.25">
      <c r="A217" s="537" t="s">
        <v>2577</v>
      </c>
      <c r="B217" s="537"/>
      <c r="C217" s="106" t="s">
        <v>2617</v>
      </c>
      <c r="D217" s="128">
        <v>113</v>
      </c>
      <c r="E217" s="124">
        <v>15</v>
      </c>
      <c r="F217" s="125">
        <v>1</v>
      </c>
      <c r="G217" s="138">
        <v>8614.92</v>
      </c>
      <c r="H217" s="140">
        <f t="shared" si="6"/>
        <v>103379.04000000001</v>
      </c>
      <c r="I217" s="138"/>
      <c r="J217" s="138">
        <v>717.91</v>
      </c>
      <c r="K217" s="138">
        <v>14358.199999999999</v>
      </c>
      <c r="L217" s="138"/>
      <c r="M217" s="138"/>
      <c r="N217" s="138"/>
      <c r="O217" s="141">
        <f t="shared" si="7"/>
        <v>118455.15000000001</v>
      </c>
    </row>
    <row r="218" spans="1:15" x14ac:dyDescent="0.25">
      <c r="A218" s="537" t="s">
        <v>2621</v>
      </c>
      <c r="B218" s="537"/>
      <c r="C218" s="106" t="s">
        <v>2622</v>
      </c>
      <c r="D218" s="128">
        <v>113</v>
      </c>
      <c r="E218" s="124">
        <v>15</v>
      </c>
      <c r="F218" s="125">
        <v>1</v>
      </c>
      <c r="G218" s="138">
        <v>9596.3040000000019</v>
      </c>
      <c r="H218" s="140">
        <f t="shared" si="6"/>
        <v>115155.64800000002</v>
      </c>
      <c r="I218" s="138"/>
      <c r="J218" s="138">
        <v>799.69200000000012</v>
      </c>
      <c r="K218" s="138">
        <v>15993.840000000004</v>
      </c>
      <c r="L218" s="138"/>
      <c r="M218" s="138"/>
      <c r="N218" s="138"/>
      <c r="O218" s="141">
        <f t="shared" si="7"/>
        <v>131949.18000000002</v>
      </c>
    </row>
    <row r="219" spans="1:15" x14ac:dyDescent="0.25">
      <c r="A219" s="537" t="s">
        <v>2596</v>
      </c>
      <c r="B219" s="537"/>
      <c r="C219" s="106" t="s">
        <v>2622</v>
      </c>
      <c r="D219" s="128">
        <v>113</v>
      </c>
      <c r="E219" s="124">
        <v>15</v>
      </c>
      <c r="F219" s="125">
        <v>1</v>
      </c>
      <c r="G219" s="138">
        <v>8768.0398000000005</v>
      </c>
      <c r="H219" s="140">
        <f t="shared" si="6"/>
        <v>105216.47760000001</v>
      </c>
      <c r="I219" s="138"/>
      <c r="J219" s="138">
        <v>730.66998333333333</v>
      </c>
      <c r="K219" s="138">
        <v>14613.399666666666</v>
      </c>
      <c r="L219" s="138"/>
      <c r="M219" s="138"/>
      <c r="N219" s="138"/>
      <c r="O219" s="141">
        <f t="shared" si="7"/>
        <v>120560.54725000002</v>
      </c>
    </row>
    <row r="220" spans="1:15" x14ac:dyDescent="0.25">
      <c r="A220" s="537" t="s">
        <v>2621</v>
      </c>
      <c r="B220" s="537"/>
      <c r="C220" s="106" t="s">
        <v>2622</v>
      </c>
      <c r="D220" s="128">
        <v>113</v>
      </c>
      <c r="E220" s="124">
        <v>15</v>
      </c>
      <c r="F220" s="125">
        <v>1</v>
      </c>
      <c r="G220" s="138">
        <v>9540.4162000000015</v>
      </c>
      <c r="H220" s="140">
        <f t="shared" si="6"/>
        <v>114484.99440000003</v>
      </c>
      <c r="I220" s="138"/>
      <c r="J220" s="138">
        <v>795.03468333333342</v>
      </c>
      <c r="K220" s="138">
        <v>15900.69366666667</v>
      </c>
      <c r="L220" s="138"/>
      <c r="M220" s="138"/>
      <c r="N220" s="138"/>
      <c r="O220" s="141">
        <f t="shared" si="7"/>
        <v>131180.72275000002</v>
      </c>
    </row>
    <row r="221" spans="1:15" x14ac:dyDescent="0.25">
      <c r="A221" s="537" t="s">
        <v>2621</v>
      </c>
      <c r="B221" s="537"/>
      <c r="C221" s="106" t="s">
        <v>2622</v>
      </c>
      <c r="D221" s="128">
        <v>113</v>
      </c>
      <c r="E221" s="124">
        <v>15</v>
      </c>
      <c r="F221" s="125">
        <v>1</v>
      </c>
      <c r="G221" s="138">
        <v>10672.571599999999</v>
      </c>
      <c r="H221" s="140">
        <f t="shared" si="6"/>
        <v>128070.85919999999</v>
      </c>
      <c r="I221" s="138"/>
      <c r="J221" s="138">
        <v>889.38096666666661</v>
      </c>
      <c r="K221" s="138">
        <v>17787.619333333332</v>
      </c>
      <c r="L221" s="138"/>
      <c r="M221" s="138"/>
      <c r="N221" s="138"/>
      <c r="O221" s="141">
        <f t="shared" si="7"/>
        <v>146747.85949999999</v>
      </c>
    </row>
    <row r="222" spans="1:15" x14ac:dyDescent="0.25">
      <c r="A222" s="537" t="s">
        <v>2620</v>
      </c>
      <c r="B222" s="537"/>
      <c r="C222" s="106" t="s">
        <v>2622</v>
      </c>
      <c r="D222" s="128">
        <v>113</v>
      </c>
      <c r="E222" s="124">
        <v>15</v>
      </c>
      <c r="F222" s="125">
        <v>1</v>
      </c>
      <c r="G222" s="137">
        <v>15038.1854</v>
      </c>
      <c r="H222" s="140">
        <f t="shared" si="6"/>
        <v>180458.2248</v>
      </c>
      <c r="I222" s="137"/>
      <c r="J222" s="137">
        <v>1253.1821166666666</v>
      </c>
      <c r="K222" s="137">
        <v>25063.642333333333</v>
      </c>
      <c r="L222" s="137"/>
      <c r="M222" s="137"/>
      <c r="N222" s="137"/>
      <c r="O222" s="141">
        <f t="shared" si="7"/>
        <v>206775.04924999998</v>
      </c>
    </row>
    <row r="223" spans="1:15" x14ac:dyDescent="0.25">
      <c r="A223" s="537" t="s">
        <v>2624</v>
      </c>
      <c r="B223" s="537"/>
      <c r="C223" s="106" t="s">
        <v>2623</v>
      </c>
      <c r="D223" s="128">
        <v>113</v>
      </c>
      <c r="E223" s="124">
        <v>15</v>
      </c>
      <c r="F223" s="125">
        <v>1</v>
      </c>
      <c r="G223" s="138">
        <v>18467.117199999997</v>
      </c>
      <c r="H223" s="140">
        <f t="shared" si="6"/>
        <v>221605.40639999998</v>
      </c>
      <c r="I223" s="138"/>
      <c r="J223" s="138">
        <v>1538.9264333333331</v>
      </c>
      <c r="K223" s="138">
        <v>30778.528666666658</v>
      </c>
      <c r="L223" s="138"/>
      <c r="M223" s="138"/>
      <c r="N223" s="138"/>
      <c r="O223" s="141">
        <f t="shared" si="7"/>
        <v>253922.86149999997</v>
      </c>
    </row>
    <row r="224" spans="1:15" x14ac:dyDescent="0.25">
      <c r="A224" s="537" t="s">
        <v>2575</v>
      </c>
      <c r="B224" s="537"/>
      <c r="C224" s="106" t="s">
        <v>2625</v>
      </c>
      <c r="D224" s="128">
        <v>113</v>
      </c>
      <c r="E224" s="124">
        <v>15</v>
      </c>
      <c r="F224" s="125">
        <v>1</v>
      </c>
      <c r="G224" s="138">
        <v>8614.92</v>
      </c>
      <c r="H224" s="140">
        <f t="shared" si="6"/>
        <v>103379.04000000001</v>
      </c>
      <c r="I224" s="138"/>
      <c r="J224" s="138">
        <v>717.91</v>
      </c>
      <c r="K224" s="138">
        <v>14358.199999999999</v>
      </c>
      <c r="L224" s="138"/>
      <c r="M224" s="138"/>
      <c r="N224" s="138"/>
      <c r="O224" s="141">
        <f t="shared" si="7"/>
        <v>118455.15000000001</v>
      </c>
    </row>
    <row r="225" spans="1:15" x14ac:dyDescent="0.25">
      <c r="A225" s="537" t="s">
        <v>2555</v>
      </c>
      <c r="B225" s="537"/>
      <c r="C225" s="106" t="s">
        <v>2625</v>
      </c>
      <c r="D225" s="128">
        <v>113</v>
      </c>
      <c r="E225" s="124">
        <v>15</v>
      </c>
      <c r="F225" s="125">
        <v>1</v>
      </c>
      <c r="G225" s="138">
        <v>9874.2392</v>
      </c>
      <c r="H225" s="140">
        <f t="shared" si="6"/>
        <v>118490.8704</v>
      </c>
      <c r="I225" s="138"/>
      <c r="J225" s="138">
        <v>822.85326666666663</v>
      </c>
      <c r="K225" s="138">
        <v>16457.065333333332</v>
      </c>
      <c r="L225" s="138"/>
      <c r="M225" s="138"/>
      <c r="N225" s="138"/>
      <c r="O225" s="141">
        <f t="shared" si="7"/>
        <v>135770.78899999999</v>
      </c>
    </row>
    <row r="226" spans="1:15" x14ac:dyDescent="0.25">
      <c r="A226" s="537" t="s">
        <v>2596</v>
      </c>
      <c r="B226" s="537"/>
      <c r="C226" s="106" t="s">
        <v>2625</v>
      </c>
      <c r="D226" s="128">
        <v>113</v>
      </c>
      <c r="E226" s="124">
        <v>15</v>
      </c>
      <c r="F226" s="125">
        <v>1</v>
      </c>
      <c r="G226" s="138">
        <v>11433.8652</v>
      </c>
      <c r="H226" s="140">
        <f t="shared" si="6"/>
        <v>137206.3824</v>
      </c>
      <c r="I226" s="138"/>
      <c r="J226" s="138">
        <v>952.82210000000009</v>
      </c>
      <c r="K226" s="138">
        <v>19056.442000000003</v>
      </c>
      <c r="L226" s="138"/>
      <c r="M226" s="138"/>
      <c r="N226" s="138"/>
      <c r="O226" s="141">
        <f t="shared" si="7"/>
        <v>157215.6465</v>
      </c>
    </row>
    <row r="227" spans="1:15" x14ac:dyDescent="0.25">
      <c r="A227" s="537" t="s">
        <v>2575</v>
      </c>
      <c r="B227" s="537"/>
      <c r="C227" s="106" t="s">
        <v>2625</v>
      </c>
      <c r="D227" s="128">
        <v>113</v>
      </c>
      <c r="E227" s="124">
        <v>15</v>
      </c>
      <c r="F227" s="125">
        <v>1</v>
      </c>
      <c r="G227" s="138">
        <v>8517.2760000000017</v>
      </c>
      <c r="H227" s="140">
        <f t="shared" si="6"/>
        <v>102207.31200000002</v>
      </c>
      <c r="I227" s="138"/>
      <c r="J227" s="138">
        <v>709.77300000000014</v>
      </c>
      <c r="K227" s="138">
        <v>14195.460000000003</v>
      </c>
      <c r="L227" s="138"/>
      <c r="M227" s="138"/>
      <c r="N227" s="138"/>
      <c r="O227" s="141">
        <f t="shared" si="7"/>
        <v>117112.54500000003</v>
      </c>
    </row>
    <row r="228" spans="1:15" x14ac:dyDescent="0.25">
      <c r="A228" s="537" t="s">
        <v>2575</v>
      </c>
      <c r="B228" s="537"/>
      <c r="C228" s="106" t="s">
        <v>2625</v>
      </c>
      <c r="D228" s="128">
        <v>113</v>
      </c>
      <c r="E228" s="124">
        <v>15</v>
      </c>
      <c r="F228" s="125">
        <v>1</v>
      </c>
      <c r="G228" s="138">
        <v>8614.92</v>
      </c>
      <c r="H228" s="140">
        <f t="shared" si="6"/>
        <v>103379.04000000001</v>
      </c>
      <c r="I228" s="138"/>
      <c r="J228" s="138">
        <v>717.91</v>
      </c>
      <c r="K228" s="138">
        <v>14358.199999999999</v>
      </c>
      <c r="L228" s="138"/>
      <c r="M228" s="138"/>
      <c r="N228" s="138"/>
      <c r="O228" s="141">
        <f t="shared" si="7"/>
        <v>118455.15000000001</v>
      </c>
    </row>
    <row r="229" spans="1:15" x14ac:dyDescent="0.25">
      <c r="A229" s="537" t="s">
        <v>2626</v>
      </c>
      <c r="B229" s="537"/>
      <c r="C229" s="106" t="s">
        <v>2625</v>
      </c>
      <c r="D229" s="128">
        <v>113</v>
      </c>
      <c r="E229" s="124">
        <v>15</v>
      </c>
      <c r="F229" s="125">
        <v>1</v>
      </c>
      <c r="G229" s="138">
        <v>15383.729800000001</v>
      </c>
      <c r="H229" s="140">
        <f t="shared" si="6"/>
        <v>184604.75760000001</v>
      </c>
      <c r="I229" s="138"/>
      <c r="J229" s="138">
        <v>1281.9774833333336</v>
      </c>
      <c r="K229" s="138">
        <v>25639.54966666667</v>
      </c>
      <c r="L229" s="138"/>
      <c r="M229" s="138"/>
      <c r="N229" s="138"/>
      <c r="O229" s="141">
        <f t="shared" si="7"/>
        <v>211526.28474999999</v>
      </c>
    </row>
    <row r="230" spans="1:15" x14ac:dyDescent="0.25">
      <c r="A230" s="537" t="s">
        <v>2588</v>
      </c>
      <c r="B230" s="537"/>
      <c r="C230" s="106" t="s">
        <v>2625</v>
      </c>
      <c r="D230" s="128">
        <v>113</v>
      </c>
      <c r="E230" s="124">
        <v>15</v>
      </c>
      <c r="F230" s="125">
        <v>1</v>
      </c>
      <c r="G230" s="138">
        <v>8614.92</v>
      </c>
      <c r="H230" s="140">
        <f t="shared" si="6"/>
        <v>103379.04000000001</v>
      </c>
      <c r="I230" s="138"/>
      <c r="J230" s="138">
        <v>717.91</v>
      </c>
      <c r="K230" s="138">
        <v>14358.199999999999</v>
      </c>
      <c r="L230" s="138"/>
      <c r="M230" s="138"/>
      <c r="N230" s="138"/>
      <c r="O230" s="141">
        <f t="shared" si="7"/>
        <v>118455.15000000001</v>
      </c>
    </row>
    <row r="231" spans="1:15" x14ac:dyDescent="0.25">
      <c r="A231" s="537" t="s">
        <v>2596</v>
      </c>
      <c r="B231" s="537"/>
      <c r="C231" s="106" t="s">
        <v>2625</v>
      </c>
      <c r="D231" s="128">
        <v>113</v>
      </c>
      <c r="E231" s="124">
        <v>15</v>
      </c>
      <c r="F231" s="125">
        <v>1</v>
      </c>
      <c r="G231" s="137">
        <v>8614.92</v>
      </c>
      <c r="H231" s="140">
        <f t="shared" si="6"/>
        <v>103379.04000000001</v>
      </c>
      <c r="I231" s="137"/>
      <c r="J231" s="137">
        <v>717.91</v>
      </c>
      <c r="K231" s="137">
        <v>14358.199999999999</v>
      </c>
      <c r="L231" s="137"/>
      <c r="M231" s="137"/>
      <c r="N231" s="137"/>
      <c r="O231" s="141">
        <f t="shared" si="7"/>
        <v>118455.15000000001</v>
      </c>
    </row>
    <row r="232" spans="1:15" x14ac:dyDescent="0.25">
      <c r="A232" s="537" t="s">
        <v>2626</v>
      </c>
      <c r="B232" s="537"/>
      <c r="C232" s="106" t="s">
        <v>2625</v>
      </c>
      <c r="D232" s="128">
        <v>113</v>
      </c>
      <c r="E232" s="124">
        <v>15</v>
      </c>
      <c r="F232" s="125">
        <v>1</v>
      </c>
      <c r="G232" s="138">
        <v>12282.544</v>
      </c>
      <c r="H232" s="140">
        <f t="shared" si="6"/>
        <v>147390.52799999999</v>
      </c>
      <c r="I232" s="138"/>
      <c r="J232" s="138">
        <v>1023.5453333333334</v>
      </c>
      <c r="K232" s="138">
        <v>20470.906666666666</v>
      </c>
      <c r="L232" s="138"/>
      <c r="M232" s="138"/>
      <c r="N232" s="138"/>
      <c r="O232" s="141">
        <f t="shared" si="7"/>
        <v>168884.98</v>
      </c>
    </row>
    <row r="233" spans="1:15" x14ac:dyDescent="0.25">
      <c r="A233" s="537" t="s">
        <v>2628</v>
      </c>
      <c r="B233" s="537"/>
      <c r="C233" s="106" t="s">
        <v>2625</v>
      </c>
      <c r="D233" s="128">
        <v>113</v>
      </c>
      <c r="E233" s="124">
        <v>15</v>
      </c>
      <c r="F233" s="125">
        <v>1</v>
      </c>
      <c r="G233" s="138">
        <v>10422.611200000001</v>
      </c>
      <c r="H233" s="140">
        <f t="shared" si="6"/>
        <v>125071.33440000002</v>
      </c>
      <c r="I233" s="138"/>
      <c r="J233" s="138">
        <v>868.55093333333343</v>
      </c>
      <c r="K233" s="138">
        <v>17371.01866666667</v>
      </c>
      <c r="L233" s="138"/>
      <c r="M233" s="138"/>
      <c r="N233" s="138"/>
      <c r="O233" s="141">
        <f t="shared" si="7"/>
        <v>143310.90400000004</v>
      </c>
    </row>
    <row r="234" spans="1:15" x14ac:dyDescent="0.25">
      <c r="A234" s="537" t="s">
        <v>2624</v>
      </c>
      <c r="B234" s="537"/>
      <c r="C234" s="106" t="s">
        <v>2625</v>
      </c>
      <c r="D234" s="128">
        <v>113</v>
      </c>
      <c r="E234" s="124">
        <v>15</v>
      </c>
      <c r="F234" s="125">
        <v>1</v>
      </c>
      <c r="G234" s="138">
        <v>26736.945999999996</v>
      </c>
      <c r="H234" s="140">
        <f t="shared" si="6"/>
        <v>320843.35199999996</v>
      </c>
      <c r="I234" s="138"/>
      <c r="J234" s="138">
        <v>2228.078833333333</v>
      </c>
      <c r="K234" s="138">
        <v>44561.57666666666</v>
      </c>
      <c r="L234" s="138"/>
      <c r="M234" s="138"/>
      <c r="N234" s="138"/>
      <c r="O234" s="141">
        <f t="shared" si="7"/>
        <v>367633.00749999995</v>
      </c>
    </row>
    <row r="235" spans="1:15" x14ac:dyDescent="0.25">
      <c r="A235" s="537" t="s">
        <v>2627</v>
      </c>
      <c r="B235" s="537"/>
      <c r="C235" s="106" t="s">
        <v>2625</v>
      </c>
      <c r="D235" s="128">
        <v>113</v>
      </c>
      <c r="E235" s="124">
        <v>15</v>
      </c>
      <c r="F235" s="125">
        <v>1</v>
      </c>
      <c r="G235" s="137">
        <v>8799.1458000000002</v>
      </c>
      <c r="H235" s="140">
        <f t="shared" si="6"/>
        <v>105589.74960000001</v>
      </c>
      <c r="I235" s="137"/>
      <c r="J235" s="137">
        <v>733.26215000000002</v>
      </c>
      <c r="K235" s="137">
        <v>14665.243</v>
      </c>
      <c r="L235" s="137"/>
      <c r="M235" s="137"/>
      <c r="N235" s="137"/>
      <c r="O235" s="141">
        <f t="shared" si="7"/>
        <v>120988.25475000001</v>
      </c>
    </row>
    <row r="236" spans="1:15" x14ac:dyDescent="0.25">
      <c r="A236" s="537" t="s">
        <v>2627</v>
      </c>
      <c r="B236" s="537"/>
      <c r="C236" s="106" t="s">
        <v>2625</v>
      </c>
      <c r="D236" s="128">
        <v>113</v>
      </c>
      <c r="E236" s="124">
        <v>15</v>
      </c>
      <c r="F236" s="125">
        <v>1</v>
      </c>
      <c r="G236" s="138">
        <v>8614.92</v>
      </c>
      <c r="H236" s="140">
        <f t="shared" si="6"/>
        <v>103379.04000000001</v>
      </c>
      <c r="I236" s="138"/>
      <c r="J236" s="138">
        <v>717.91</v>
      </c>
      <c r="K236" s="138">
        <v>14358.199999999999</v>
      </c>
      <c r="L236" s="138"/>
      <c r="M236" s="138"/>
      <c r="N236" s="138"/>
      <c r="O236" s="141">
        <f t="shared" si="7"/>
        <v>118455.15000000001</v>
      </c>
    </row>
    <row r="237" spans="1:15" x14ac:dyDescent="0.25">
      <c r="A237" s="537" t="s">
        <v>2635</v>
      </c>
      <c r="B237" s="537"/>
      <c r="C237" s="106" t="s">
        <v>2629</v>
      </c>
      <c r="D237" s="128">
        <v>113</v>
      </c>
      <c r="E237" s="124">
        <v>15</v>
      </c>
      <c r="F237" s="125">
        <v>1</v>
      </c>
      <c r="G237" s="138">
        <v>11398.8246</v>
      </c>
      <c r="H237" s="140">
        <f t="shared" si="6"/>
        <v>136785.8952</v>
      </c>
      <c r="I237" s="138"/>
      <c r="J237" s="138">
        <v>949.90205000000003</v>
      </c>
      <c r="K237" s="138">
        <v>18998.041000000001</v>
      </c>
      <c r="L237" s="138"/>
      <c r="M237" s="138"/>
      <c r="N237" s="138"/>
      <c r="O237" s="141">
        <f t="shared" si="7"/>
        <v>156733.83825</v>
      </c>
    </row>
    <row r="238" spans="1:15" x14ac:dyDescent="0.25">
      <c r="A238" s="537" t="s">
        <v>2630</v>
      </c>
      <c r="B238" s="537"/>
      <c r="C238" s="106" t="s">
        <v>2629</v>
      </c>
      <c r="D238" s="128">
        <v>113</v>
      </c>
      <c r="E238" s="124">
        <v>15</v>
      </c>
      <c r="F238" s="125">
        <v>1</v>
      </c>
      <c r="G238" s="138">
        <v>10248.973800000002</v>
      </c>
      <c r="H238" s="140">
        <f t="shared" si="6"/>
        <v>122987.68560000003</v>
      </c>
      <c r="I238" s="138"/>
      <c r="J238" s="138">
        <v>854.08115000000009</v>
      </c>
      <c r="K238" s="138">
        <v>17081.623000000003</v>
      </c>
      <c r="L238" s="138"/>
      <c r="M238" s="138"/>
      <c r="N238" s="138"/>
      <c r="O238" s="141">
        <f t="shared" si="7"/>
        <v>140923.38975000003</v>
      </c>
    </row>
    <row r="239" spans="1:15" x14ac:dyDescent="0.25">
      <c r="A239" s="537" t="s">
        <v>2571</v>
      </c>
      <c r="B239" s="537"/>
      <c r="C239" s="106" t="s">
        <v>2629</v>
      </c>
      <c r="D239" s="128">
        <v>113</v>
      </c>
      <c r="E239" s="124">
        <v>15</v>
      </c>
      <c r="F239" s="125">
        <v>1</v>
      </c>
      <c r="G239" s="138">
        <v>12250.0784</v>
      </c>
      <c r="H239" s="140">
        <f t="shared" si="6"/>
        <v>147000.94080000001</v>
      </c>
      <c r="I239" s="138"/>
      <c r="J239" s="138">
        <v>1020.8398666666667</v>
      </c>
      <c r="K239" s="138">
        <v>20416.797333333336</v>
      </c>
      <c r="L239" s="138"/>
      <c r="M239" s="138"/>
      <c r="N239" s="138"/>
      <c r="O239" s="141">
        <f t="shared" si="7"/>
        <v>168438.57800000004</v>
      </c>
    </row>
    <row r="240" spans="1:15" x14ac:dyDescent="0.25">
      <c r="A240" s="537" t="s">
        <v>2571</v>
      </c>
      <c r="B240" s="537"/>
      <c r="C240" s="106" t="s">
        <v>2629</v>
      </c>
      <c r="D240" s="128">
        <v>113</v>
      </c>
      <c r="E240" s="124">
        <v>15</v>
      </c>
      <c r="F240" s="125">
        <v>1</v>
      </c>
      <c r="G240" s="138">
        <v>12818.968000000001</v>
      </c>
      <c r="H240" s="140">
        <f t="shared" si="6"/>
        <v>153827.61600000001</v>
      </c>
      <c r="I240" s="138"/>
      <c r="J240" s="138">
        <v>1068.2473333333335</v>
      </c>
      <c r="K240" s="138">
        <v>21364.946666666667</v>
      </c>
      <c r="L240" s="138"/>
      <c r="M240" s="138"/>
      <c r="N240" s="138"/>
      <c r="O240" s="141">
        <f t="shared" si="7"/>
        <v>176260.81</v>
      </c>
    </row>
    <row r="241" spans="1:15" x14ac:dyDescent="0.25">
      <c r="A241" s="537" t="s">
        <v>2630</v>
      </c>
      <c r="B241" s="537"/>
      <c r="C241" s="106" t="s">
        <v>2629</v>
      </c>
      <c r="D241" s="128">
        <v>113</v>
      </c>
      <c r="E241" s="124">
        <v>15</v>
      </c>
      <c r="F241" s="125">
        <v>1</v>
      </c>
      <c r="G241" s="138">
        <v>10253.3616</v>
      </c>
      <c r="H241" s="140">
        <f t="shared" si="6"/>
        <v>123040.3392</v>
      </c>
      <c r="I241" s="138"/>
      <c r="J241" s="138">
        <v>854.44680000000005</v>
      </c>
      <c r="K241" s="138">
        <v>17088.936000000002</v>
      </c>
      <c r="L241" s="138"/>
      <c r="M241" s="138"/>
      <c r="N241" s="138"/>
      <c r="O241" s="141">
        <f t="shared" si="7"/>
        <v>140983.72200000001</v>
      </c>
    </row>
    <row r="242" spans="1:15" x14ac:dyDescent="0.25">
      <c r="A242" s="537" t="s">
        <v>2631</v>
      </c>
      <c r="B242" s="537"/>
      <c r="C242" s="106" t="s">
        <v>2629</v>
      </c>
      <c r="D242" s="128">
        <v>113</v>
      </c>
      <c r="E242" s="124">
        <v>15</v>
      </c>
      <c r="F242" s="125">
        <v>1</v>
      </c>
      <c r="G242" s="138">
        <v>10248.973800000002</v>
      </c>
      <c r="H242" s="140">
        <f t="shared" si="6"/>
        <v>122987.68560000003</v>
      </c>
      <c r="I242" s="138"/>
      <c r="J242" s="138">
        <v>854.08115000000009</v>
      </c>
      <c r="K242" s="138">
        <v>17081.623000000003</v>
      </c>
      <c r="L242" s="138"/>
      <c r="M242" s="138"/>
      <c r="N242" s="138"/>
      <c r="O242" s="141">
        <f t="shared" si="7"/>
        <v>140923.38975000003</v>
      </c>
    </row>
    <row r="243" spans="1:15" x14ac:dyDescent="0.25">
      <c r="A243" s="537" t="s">
        <v>2630</v>
      </c>
      <c r="B243" s="537"/>
      <c r="C243" s="106" t="s">
        <v>2629</v>
      </c>
      <c r="D243" s="128">
        <v>113</v>
      </c>
      <c r="E243" s="124">
        <v>15</v>
      </c>
      <c r="F243" s="125">
        <v>1</v>
      </c>
      <c r="G243" s="137">
        <v>10249.509400000001</v>
      </c>
      <c r="H243" s="140">
        <f t="shared" si="6"/>
        <v>122994.1128</v>
      </c>
      <c r="I243" s="137"/>
      <c r="J243" s="137">
        <v>854.1257833333334</v>
      </c>
      <c r="K243" s="137">
        <v>17082.51566666667</v>
      </c>
      <c r="L243" s="137"/>
      <c r="M243" s="137"/>
      <c r="N243" s="137"/>
      <c r="O243" s="141">
        <f t="shared" si="7"/>
        <v>140930.75425</v>
      </c>
    </row>
    <row r="244" spans="1:15" x14ac:dyDescent="0.25">
      <c r="A244" s="537" t="s">
        <v>2588</v>
      </c>
      <c r="B244" s="537"/>
      <c r="C244" s="106" t="s">
        <v>2629</v>
      </c>
      <c r="D244" s="128">
        <v>113</v>
      </c>
      <c r="E244" s="124">
        <v>15</v>
      </c>
      <c r="F244" s="125">
        <v>1</v>
      </c>
      <c r="G244" s="138">
        <v>9729.9362000000019</v>
      </c>
      <c r="H244" s="140">
        <f t="shared" si="6"/>
        <v>116759.23440000002</v>
      </c>
      <c r="I244" s="138"/>
      <c r="J244" s="138">
        <v>810.82801666666683</v>
      </c>
      <c r="K244" s="138">
        <v>16216.560333333337</v>
      </c>
      <c r="L244" s="138"/>
      <c r="M244" s="138"/>
      <c r="N244" s="138"/>
      <c r="O244" s="141">
        <f t="shared" si="7"/>
        <v>133786.62275000001</v>
      </c>
    </row>
    <row r="245" spans="1:15" x14ac:dyDescent="0.25">
      <c r="A245" s="537" t="s">
        <v>2571</v>
      </c>
      <c r="B245" s="537"/>
      <c r="C245" s="106" t="s">
        <v>2629</v>
      </c>
      <c r="D245" s="128">
        <v>113</v>
      </c>
      <c r="E245" s="124">
        <v>15</v>
      </c>
      <c r="F245" s="125">
        <v>1</v>
      </c>
      <c r="G245" s="137">
        <v>12769.7546</v>
      </c>
      <c r="H245" s="140">
        <f t="shared" si="6"/>
        <v>153237.0552</v>
      </c>
      <c r="I245" s="137"/>
      <c r="J245" s="137">
        <v>1064.1462166666665</v>
      </c>
      <c r="K245" s="137">
        <v>21282.924333333332</v>
      </c>
      <c r="L245" s="137"/>
      <c r="M245" s="137"/>
      <c r="N245" s="137"/>
      <c r="O245" s="141">
        <f t="shared" si="7"/>
        <v>175584.12575000001</v>
      </c>
    </row>
    <row r="246" spans="1:15" x14ac:dyDescent="0.25">
      <c r="A246" s="537" t="s">
        <v>2631</v>
      </c>
      <c r="B246" s="537"/>
      <c r="C246" s="106" t="s">
        <v>2629</v>
      </c>
      <c r="D246" s="128">
        <v>113</v>
      </c>
      <c r="E246" s="124">
        <v>15</v>
      </c>
      <c r="F246" s="125">
        <v>1</v>
      </c>
      <c r="G246" s="138">
        <v>10073.8326</v>
      </c>
      <c r="H246" s="140">
        <f t="shared" si="6"/>
        <v>120885.99119999999</v>
      </c>
      <c r="I246" s="138"/>
      <c r="J246" s="138">
        <v>839.48604999999998</v>
      </c>
      <c r="K246" s="138">
        <v>16789.721000000001</v>
      </c>
      <c r="L246" s="138"/>
      <c r="M246" s="138"/>
      <c r="N246" s="138"/>
      <c r="O246" s="141">
        <f t="shared" si="7"/>
        <v>138515.19824999999</v>
      </c>
    </row>
    <row r="247" spans="1:15" x14ac:dyDescent="0.25">
      <c r="A247" s="537" t="s">
        <v>2631</v>
      </c>
      <c r="B247" s="537"/>
      <c r="C247" s="106" t="s">
        <v>2629</v>
      </c>
      <c r="D247" s="128">
        <v>113</v>
      </c>
      <c r="E247" s="124">
        <v>15</v>
      </c>
      <c r="F247" s="125">
        <v>1</v>
      </c>
      <c r="G247" s="138">
        <v>10121.7482</v>
      </c>
      <c r="H247" s="140">
        <f t="shared" si="6"/>
        <v>121460.97839999999</v>
      </c>
      <c r="I247" s="138"/>
      <c r="J247" s="138">
        <v>843.47901666666667</v>
      </c>
      <c r="K247" s="138">
        <v>16869.580333333335</v>
      </c>
      <c r="L247" s="138"/>
      <c r="M247" s="138"/>
      <c r="N247" s="138"/>
      <c r="O247" s="141">
        <f t="shared" si="7"/>
        <v>139174.03774999999</v>
      </c>
    </row>
    <row r="248" spans="1:15" x14ac:dyDescent="0.25">
      <c r="A248" s="537" t="s">
        <v>2631</v>
      </c>
      <c r="B248" s="537"/>
      <c r="C248" s="106" t="s">
        <v>2629</v>
      </c>
      <c r="D248" s="128">
        <v>113</v>
      </c>
      <c r="E248" s="124">
        <v>15</v>
      </c>
      <c r="F248" s="125">
        <v>1</v>
      </c>
      <c r="G248" s="138">
        <v>10121.7482</v>
      </c>
      <c r="H248" s="140">
        <f t="shared" si="6"/>
        <v>121460.97839999999</v>
      </c>
      <c r="I248" s="138"/>
      <c r="J248" s="138">
        <v>843.47901666666667</v>
      </c>
      <c r="K248" s="138">
        <v>16869.580333333335</v>
      </c>
      <c r="L248" s="138"/>
      <c r="M248" s="138"/>
      <c r="N248" s="138"/>
      <c r="O248" s="141">
        <f t="shared" si="7"/>
        <v>139174.03774999999</v>
      </c>
    </row>
    <row r="249" spans="1:15" x14ac:dyDescent="0.25">
      <c r="A249" s="537" t="s">
        <v>2631</v>
      </c>
      <c r="B249" s="537"/>
      <c r="C249" s="106" t="s">
        <v>2629</v>
      </c>
      <c r="D249" s="128">
        <v>113</v>
      </c>
      <c r="E249" s="124">
        <v>15</v>
      </c>
      <c r="F249" s="125">
        <v>1</v>
      </c>
      <c r="G249" s="138">
        <v>10426.2574</v>
      </c>
      <c r="H249" s="140">
        <f t="shared" si="6"/>
        <v>125115.0888</v>
      </c>
      <c r="I249" s="138"/>
      <c r="J249" s="138">
        <v>868.85478333333344</v>
      </c>
      <c r="K249" s="138">
        <v>17377.095666666668</v>
      </c>
      <c r="L249" s="138"/>
      <c r="M249" s="138"/>
      <c r="N249" s="138"/>
      <c r="O249" s="141">
        <f t="shared" si="7"/>
        <v>143361.03925</v>
      </c>
    </row>
    <row r="250" spans="1:15" x14ac:dyDescent="0.25">
      <c r="A250" s="537" t="s">
        <v>2631</v>
      </c>
      <c r="B250" s="537"/>
      <c r="C250" s="106" t="s">
        <v>2629</v>
      </c>
      <c r="D250" s="128">
        <v>113</v>
      </c>
      <c r="E250" s="124">
        <v>15</v>
      </c>
      <c r="F250" s="125">
        <v>1</v>
      </c>
      <c r="G250" s="138">
        <v>10121.7482</v>
      </c>
      <c r="H250" s="140">
        <f t="shared" si="6"/>
        <v>121460.97839999999</v>
      </c>
      <c r="I250" s="138"/>
      <c r="J250" s="138">
        <v>843.47901666666667</v>
      </c>
      <c r="K250" s="138">
        <v>16869.580333333335</v>
      </c>
      <c r="L250" s="138"/>
      <c r="M250" s="138"/>
      <c r="N250" s="138"/>
      <c r="O250" s="141">
        <f t="shared" si="7"/>
        <v>139174.03774999999</v>
      </c>
    </row>
    <row r="251" spans="1:15" x14ac:dyDescent="0.25">
      <c r="A251" s="537" t="s">
        <v>2555</v>
      </c>
      <c r="B251" s="537"/>
      <c r="C251" s="106" t="s">
        <v>2629</v>
      </c>
      <c r="D251" s="128">
        <v>113</v>
      </c>
      <c r="E251" s="124">
        <v>15</v>
      </c>
      <c r="F251" s="125">
        <v>1</v>
      </c>
      <c r="G251" s="137">
        <v>8614.92</v>
      </c>
      <c r="H251" s="140">
        <f t="shared" si="6"/>
        <v>103379.04000000001</v>
      </c>
      <c r="I251" s="137"/>
      <c r="J251" s="137">
        <v>717.91</v>
      </c>
      <c r="K251" s="137">
        <v>14358.199999999999</v>
      </c>
      <c r="L251" s="137"/>
      <c r="M251" s="137"/>
      <c r="N251" s="137"/>
      <c r="O251" s="141">
        <f t="shared" si="7"/>
        <v>118455.15000000001</v>
      </c>
    </row>
    <row r="252" spans="1:15" x14ac:dyDescent="0.25">
      <c r="A252" s="537" t="s">
        <v>2588</v>
      </c>
      <c r="B252" s="537"/>
      <c r="C252" s="106" t="s">
        <v>2629</v>
      </c>
      <c r="D252" s="128">
        <v>113</v>
      </c>
      <c r="E252" s="124">
        <v>15</v>
      </c>
      <c r="F252" s="125">
        <v>1</v>
      </c>
      <c r="G252" s="138">
        <v>8614.92</v>
      </c>
      <c r="H252" s="140">
        <f t="shared" si="6"/>
        <v>103379.04000000001</v>
      </c>
      <c r="I252" s="138"/>
      <c r="J252" s="138">
        <v>717.91</v>
      </c>
      <c r="K252" s="138">
        <v>14358.199999999999</v>
      </c>
      <c r="L252" s="138"/>
      <c r="M252" s="138"/>
      <c r="N252" s="138"/>
      <c r="O252" s="141">
        <f t="shared" si="7"/>
        <v>118455.15000000001</v>
      </c>
    </row>
    <row r="253" spans="1:15" x14ac:dyDescent="0.25">
      <c r="A253" s="537" t="s">
        <v>2631</v>
      </c>
      <c r="B253" s="537"/>
      <c r="C253" s="106" t="s">
        <v>2629</v>
      </c>
      <c r="D253" s="128">
        <v>113</v>
      </c>
      <c r="E253" s="124">
        <v>15</v>
      </c>
      <c r="F253" s="125">
        <v>1</v>
      </c>
      <c r="G253" s="138">
        <v>9420.6890000000003</v>
      </c>
      <c r="H253" s="140">
        <f t="shared" si="6"/>
        <v>113048.26800000001</v>
      </c>
      <c r="I253" s="138"/>
      <c r="J253" s="138">
        <v>785.05741666666665</v>
      </c>
      <c r="K253" s="138">
        <v>15701.148333333333</v>
      </c>
      <c r="L253" s="138"/>
      <c r="M253" s="138"/>
      <c r="N253" s="138"/>
      <c r="O253" s="141">
        <f t="shared" si="7"/>
        <v>129534.47375</v>
      </c>
    </row>
    <row r="254" spans="1:15" x14ac:dyDescent="0.25">
      <c r="A254" s="537" t="s">
        <v>2631</v>
      </c>
      <c r="B254" s="537"/>
      <c r="C254" s="106" t="s">
        <v>2629</v>
      </c>
      <c r="D254" s="128">
        <v>113</v>
      </c>
      <c r="E254" s="124">
        <v>15</v>
      </c>
      <c r="F254" s="125">
        <v>1</v>
      </c>
      <c r="G254" s="138">
        <v>10391.608200000001</v>
      </c>
      <c r="H254" s="140">
        <f t="shared" si="6"/>
        <v>124699.2984</v>
      </c>
      <c r="I254" s="138"/>
      <c r="J254" s="138">
        <v>865.96735000000012</v>
      </c>
      <c r="K254" s="138">
        <v>17319.347000000002</v>
      </c>
      <c r="L254" s="138"/>
      <c r="M254" s="138"/>
      <c r="N254" s="138"/>
      <c r="O254" s="141">
        <f t="shared" si="7"/>
        <v>142884.61275</v>
      </c>
    </row>
    <row r="255" spans="1:15" x14ac:dyDescent="0.25">
      <c r="A255" s="537" t="s">
        <v>2631</v>
      </c>
      <c r="B255" s="537"/>
      <c r="C255" s="106" t="s">
        <v>2629</v>
      </c>
      <c r="D255" s="128">
        <v>113</v>
      </c>
      <c r="E255" s="124">
        <v>15</v>
      </c>
      <c r="F255" s="125">
        <v>1</v>
      </c>
      <c r="G255" s="137">
        <v>9420.6890000000003</v>
      </c>
      <c r="H255" s="140">
        <f t="shared" si="6"/>
        <v>113048.26800000001</v>
      </c>
      <c r="I255" s="137"/>
      <c r="J255" s="137">
        <v>785.05741666666665</v>
      </c>
      <c r="K255" s="137">
        <v>15701.148333333333</v>
      </c>
      <c r="L255" s="137"/>
      <c r="M255" s="137"/>
      <c r="N255" s="137"/>
      <c r="O255" s="141">
        <f t="shared" si="7"/>
        <v>129534.47375</v>
      </c>
    </row>
    <row r="256" spans="1:15" x14ac:dyDescent="0.25">
      <c r="A256" s="537" t="s">
        <v>2631</v>
      </c>
      <c r="B256" s="537"/>
      <c r="C256" s="106" t="s">
        <v>2629</v>
      </c>
      <c r="D256" s="128">
        <v>113</v>
      </c>
      <c r="E256" s="124">
        <v>15</v>
      </c>
      <c r="F256" s="125">
        <v>1</v>
      </c>
      <c r="G256" s="137">
        <v>9420.6890000000003</v>
      </c>
      <c r="H256" s="140">
        <f t="shared" si="6"/>
        <v>113048.26800000001</v>
      </c>
      <c r="I256" s="137"/>
      <c r="J256" s="137">
        <v>785.05741666666665</v>
      </c>
      <c r="K256" s="137">
        <v>15701.148333333333</v>
      </c>
      <c r="L256" s="137"/>
      <c r="M256" s="137"/>
      <c r="N256" s="137"/>
      <c r="O256" s="141">
        <f t="shared" si="7"/>
        <v>129534.47375</v>
      </c>
    </row>
    <row r="257" spans="1:15" x14ac:dyDescent="0.25">
      <c r="A257" s="537" t="s">
        <v>2624</v>
      </c>
      <c r="B257" s="537"/>
      <c r="C257" s="106" t="s">
        <v>2629</v>
      </c>
      <c r="D257" s="128">
        <v>113</v>
      </c>
      <c r="E257" s="124">
        <v>15</v>
      </c>
      <c r="F257" s="125">
        <v>1</v>
      </c>
      <c r="G257" s="138">
        <v>22186.6944</v>
      </c>
      <c r="H257" s="140">
        <f t="shared" si="6"/>
        <v>266240.33279999997</v>
      </c>
      <c r="I257" s="138"/>
      <c r="J257" s="138">
        <v>1848.8912</v>
      </c>
      <c r="K257" s="138">
        <v>36977.824000000001</v>
      </c>
      <c r="L257" s="138"/>
      <c r="M257" s="138"/>
      <c r="N257" s="138"/>
      <c r="O257" s="141">
        <f t="shared" si="7"/>
        <v>305067.04800000001</v>
      </c>
    </row>
    <row r="258" spans="1:15" x14ac:dyDescent="0.25">
      <c r="A258" s="537" t="s">
        <v>2632</v>
      </c>
      <c r="B258" s="537"/>
      <c r="C258" s="106" t="s">
        <v>2633</v>
      </c>
      <c r="D258" s="128">
        <v>113</v>
      </c>
      <c r="E258" s="124">
        <v>15</v>
      </c>
      <c r="F258" s="125">
        <v>1</v>
      </c>
      <c r="G258" s="138">
        <v>14726.177800000001</v>
      </c>
      <c r="H258" s="140">
        <f t="shared" si="6"/>
        <v>176714.1336</v>
      </c>
      <c r="I258" s="138"/>
      <c r="J258" s="138">
        <v>1227.1814833333335</v>
      </c>
      <c r="K258" s="138">
        <v>24543.629666666668</v>
      </c>
      <c r="L258" s="138"/>
      <c r="M258" s="138"/>
      <c r="N258" s="138"/>
      <c r="O258" s="141">
        <f t="shared" si="7"/>
        <v>202484.94475</v>
      </c>
    </row>
    <row r="259" spans="1:15" x14ac:dyDescent="0.25">
      <c r="A259" s="537" t="s">
        <v>2632</v>
      </c>
      <c r="B259" s="537"/>
      <c r="C259" s="106" t="s">
        <v>2633</v>
      </c>
      <c r="D259" s="128">
        <v>113</v>
      </c>
      <c r="E259" s="124">
        <v>15</v>
      </c>
      <c r="F259" s="125">
        <v>1</v>
      </c>
      <c r="G259" s="138">
        <v>14726.177800000001</v>
      </c>
      <c r="H259" s="140">
        <f t="shared" si="6"/>
        <v>176714.1336</v>
      </c>
      <c r="I259" s="138"/>
      <c r="J259" s="138">
        <v>1227.1814833333335</v>
      </c>
      <c r="K259" s="138">
        <v>24543.629666666668</v>
      </c>
      <c r="L259" s="138"/>
      <c r="M259" s="138"/>
      <c r="N259" s="138"/>
      <c r="O259" s="141">
        <f t="shared" si="7"/>
        <v>202484.94475</v>
      </c>
    </row>
    <row r="260" spans="1:15" x14ac:dyDescent="0.25">
      <c r="A260" s="537" t="s">
        <v>2588</v>
      </c>
      <c r="B260" s="537"/>
      <c r="C260" s="106" t="s">
        <v>2634</v>
      </c>
      <c r="D260" s="128">
        <v>113</v>
      </c>
      <c r="E260" s="124">
        <v>15</v>
      </c>
      <c r="F260" s="125">
        <v>1</v>
      </c>
      <c r="G260" s="138">
        <v>8614.92</v>
      </c>
      <c r="H260" s="140">
        <f t="shared" si="6"/>
        <v>103379.04000000001</v>
      </c>
      <c r="I260" s="138"/>
      <c r="J260" s="138">
        <v>717.91</v>
      </c>
      <c r="K260" s="138">
        <v>14358.199999999999</v>
      </c>
      <c r="L260" s="138"/>
      <c r="M260" s="138"/>
      <c r="N260" s="138"/>
      <c r="O260" s="141">
        <f t="shared" si="7"/>
        <v>118455.15000000001</v>
      </c>
    </row>
    <row r="261" spans="1:15" x14ac:dyDescent="0.25">
      <c r="A261" s="537" t="s">
        <v>2564</v>
      </c>
      <c r="B261" s="537"/>
      <c r="C261" s="106" t="s">
        <v>2634</v>
      </c>
      <c r="D261" s="128">
        <v>113</v>
      </c>
      <c r="E261" s="124">
        <v>15</v>
      </c>
      <c r="F261" s="125">
        <v>1</v>
      </c>
      <c r="G261" s="138">
        <v>8614.92</v>
      </c>
      <c r="H261" s="140">
        <f t="shared" si="6"/>
        <v>103379.04000000001</v>
      </c>
      <c r="I261" s="138"/>
      <c r="J261" s="138">
        <v>717.91</v>
      </c>
      <c r="K261" s="138">
        <v>14358.199999999999</v>
      </c>
      <c r="L261" s="138"/>
      <c r="M261" s="138"/>
      <c r="N261" s="138"/>
      <c r="O261" s="141">
        <f t="shared" si="7"/>
        <v>118455.15000000001</v>
      </c>
    </row>
    <row r="262" spans="1:15" x14ac:dyDescent="0.25">
      <c r="A262" s="537" t="s">
        <v>2564</v>
      </c>
      <c r="B262" s="537"/>
      <c r="C262" s="106" t="s">
        <v>2634</v>
      </c>
      <c r="D262" s="128">
        <v>113</v>
      </c>
      <c r="E262" s="124">
        <v>15</v>
      </c>
      <c r="F262" s="125">
        <v>1</v>
      </c>
      <c r="G262" s="138">
        <v>10803.134399999999</v>
      </c>
      <c r="H262" s="140">
        <f t="shared" si="6"/>
        <v>129637.61279999999</v>
      </c>
      <c r="I262" s="138"/>
      <c r="J262" s="138">
        <v>900.26119999999992</v>
      </c>
      <c r="K262" s="138">
        <v>18005.223999999998</v>
      </c>
      <c r="L262" s="138"/>
      <c r="M262" s="138"/>
      <c r="N262" s="138"/>
      <c r="O262" s="141">
        <f t="shared" si="7"/>
        <v>148543.09799999997</v>
      </c>
    </row>
    <row r="263" spans="1:15" x14ac:dyDescent="0.25">
      <c r="A263" s="537" t="s">
        <v>2564</v>
      </c>
      <c r="B263" s="537"/>
      <c r="C263" s="106" t="s">
        <v>2634</v>
      </c>
      <c r="D263" s="128">
        <v>113</v>
      </c>
      <c r="E263" s="124">
        <v>15</v>
      </c>
      <c r="F263" s="125">
        <v>1</v>
      </c>
      <c r="G263" s="137">
        <v>8614.92</v>
      </c>
      <c r="H263" s="140">
        <f t="shared" si="6"/>
        <v>103379.04000000001</v>
      </c>
      <c r="I263" s="137"/>
      <c r="J263" s="137">
        <v>717.91</v>
      </c>
      <c r="K263" s="137">
        <v>14358.199999999999</v>
      </c>
      <c r="L263" s="137"/>
      <c r="M263" s="137"/>
      <c r="N263" s="137"/>
      <c r="O263" s="141">
        <f t="shared" si="7"/>
        <v>118455.15000000001</v>
      </c>
    </row>
    <row r="264" spans="1:15" x14ac:dyDescent="0.25">
      <c r="A264" s="537" t="s">
        <v>2588</v>
      </c>
      <c r="B264" s="537"/>
      <c r="C264" s="106" t="s">
        <v>2634</v>
      </c>
      <c r="D264" s="128">
        <v>113</v>
      </c>
      <c r="E264" s="124">
        <v>15</v>
      </c>
      <c r="F264" s="125">
        <v>1</v>
      </c>
      <c r="G264" s="138">
        <v>8614.92</v>
      </c>
      <c r="H264" s="140">
        <f t="shared" si="6"/>
        <v>103379.04000000001</v>
      </c>
      <c r="I264" s="138"/>
      <c r="J264" s="138">
        <v>717.91</v>
      </c>
      <c r="K264" s="138">
        <v>14358.199999999999</v>
      </c>
      <c r="L264" s="138"/>
      <c r="M264" s="138"/>
      <c r="N264" s="138"/>
      <c r="O264" s="141">
        <f t="shared" si="7"/>
        <v>118455.15000000001</v>
      </c>
    </row>
    <row r="265" spans="1:15" x14ac:dyDescent="0.25">
      <c r="A265" s="537" t="s">
        <v>2596</v>
      </c>
      <c r="B265" s="537"/>
      <c r="C265" s="106" t="s">
        <v>2634</v>
      </c>
      <c r="D265" s="128">
        <v>113</v>
      </c>
      <c r="E265" s="124">
        <v>15</v>
      </c>
      <c r="F265" s="125">
        <v>1</v>
      </c>
      <c r="G265" s="138">
        <v>8614.92</v>
      </c>
      <c r="H265" s="140">
        <f t="shared" ref="H265:H328" si="8">IF(G265="","",IF(E265="","Se requiere asignar la fuente de financiamiento (FF)",IF(F265="","Es necesario establcer el número de plazas (No.)",IF(G265="","Se necesita establcer un monto mensual",F265*G265*12))))</f>
        <v>103379.04000000001</v>
      </c>
      <c r="I265" s="138"/>
      <c r="J265" s="138">
        <v>717.91</v>
      </c>
      <c r="K265" s="138">
        <v>14358.199999999999</v>
      </c>
      <c r="L265" s="138"/>
      <c r="M265" s="138"/>
      <c r="N265" s="138"/>
      <c r="O265" s="141">
        <f t="shared" ref="O265:O328" si="9">SUM(H265:N265)</f>
        <v>118455.15000000001</v>
      </c>
    </row>
    <row r="266" spans="1:15" x14ac:dyDescent="0.25">
      <c r="A266" s="537" t="s">
        <v>2624</v>
      </c>
      <c r="B266" s="537"/>
      <c r="C266" s="106" t="s">
        <v>2634</v>
      </c>
      <c r="D266" s="128">
        <v>113</v>
      </c>
      <c r="E266" s="124">
        <v>15</v>
      </c>
      <c r="F266" s="125">
        <v>1</v>
      </c>
      <c r="G266" s="138">
        <v>19072.674800000001</v>
      </c>
      <c r="H266" s="140">
        <f t="shared" si="8"/>
        <v>228872.09760000001</v>
      </c>
      <c r="I266" s="138"/>
      <c r="J266" s="138">
        <v>1589.3895666666667</v>
      </c>
      <c r="K266" s="138">
        <v>31787.791333333338</v>
      </c>
      <c r="L266" s="138"/>
      <c r="M266" s="138"/>
      <c r="N266" s="138"/>
      <c r="O266" s="141">
        <f t="shared" si="9"/>
        <v>262249.27850000001</v>
      </c>
    </row>
    <row r="267" spans="1:15" x14ac:dyDescent="0.25">
      <c r="A267" s="537" t="s">
        <v>2588</v>
      </c>
      <c r="B267" s="537"/>
      <c r="C267" s="106" t="s">
        <v>2634</v>
      </c>
      <c r="D267" s="128">
        <v>113</v>
      </c>
      <c r="E267" s="124">
        <v>15</v>
      </c>
      <c r="F267" s="125">
        <v>1</v>
      </c>
      <c r="G267" s="138">
        <v>14805.3848</v>
      </c>
      <c r="H267" s="140">
        <f t="shared" si="8"/>
        <v>177664.6176</v>
      </c>
      <c r="I267" s="138"/>
      <c r="J267" s="138">
        <v>1233.7820666666667</v>
      </c>
      <c r="K267" s="138">
        <v>24675.641333333333</v>
      </c>
      <c r="L267" s="138"/>
      <c r="M267" s="138"/>
      <c r="N267" s="138"/>
      <c r="O267" s="141">
        <f t="shared" si="9"/>
        <v>203574.041</v>
      </c>
    </row>
    <row r="268" spans="1:15" x14ac:dyDescent="0.25">
      <c r="A268" s="537" t="s">
        <v>2588</v>
      </c>
      <c r="B268" s="537"/>
      <c r="C268" s="106" t="s">
        <v>2636</v>
      </c>
      <c r="D268" s="128">
        <v>113</v>
      </c>
      <c r="E268" s="124">
        <v>15</v>
      </c>
      <c r="F268" s="125">
        <v>1</v>
      </c>
      <c r="G268" s="137">
        <v>16069.215399999999</v>
      </c>
      <c r="H268" s="140">
        <f t="shared" si="8"/>
        <v>192830.58479999998</v>
      </c>
      <c r="I268" s="137"/>
      <c r="J268" s="137">
        <v>1339.1012833333332</v>
      </c>
      <c r="K268" s="137">
        <v>26782.025666666665</v>
      </c>
      <c r="L268" s="137"/>
      <c r="M268" s="137"/>
      <c r="N268" s="137"/>
      <c r="O268" s="141">
        <f t="shared" si="9"/>
        <v>220951.71174999996</v>
      </c>
    </row>
    <row r="269" spans="1:15" x14ac:dyDescent="0.25">
      <c r="A269" s="537" t="s">
        <v>2588</v>
      </c>
      <c r="B269" s="537"/>
      <c r="C269" s="106" t="s">
        <v>2636</v>
      </c>
      <c r="D269" s="128">
        <v>113</v>
      </c>
      <c r="E269" s="124">
        <v>15</v>
      </c>
      <c r="F269" s="125">
        <v>1</v>
      </c>
      <c r="G269" s="138">
        <v>11536.123600000001</v>
      </c>
      <c r="H269" s="140">
        <f t="shared" si="8"/>
        <v>138433.48320000002</v>
      </c>
      <c r="I269" s="138"/>
      <c r="J269" s="138">
        <v>961.3436333333334</v>
      </c>
      <c r="K269" s="138">
        <v>19226.87266666667</v>
      </c>
      <c r="L269" s="138"/>
      <c r="M269" s="138"/>
      <c r="N269" s="138"/>
      <c r="O269" s="141">
        <f t="shared" si="9"/>
        <v>158621.69950000002</v>
      </c>
    </row>
    <row r="270" spans="1:15" x14ac:dyDescent="0.25">
      <c r="A270" s="537" t="s">
        <v>2596</v>
      </c>
      <c r="B270" s="537"/>
      <c r="C270" s="106" t="s">
        <v>2636</v>
      </c>
      <c r="D270" s="128">
        <v>113</v>
      </c>
      <c r="E270" s="124">
        <v>15</v>
      </c>
      <c r="F270" s="125">
        <v>1</v>
      </c>
      <c r="G270" s="138">
        <v>8614.92</v>
      </c>
      <c r="H270" s="140">
        <f t="shared" si="8"/>
        <v>103379.04000000001</v>
      </c>
      <c r="I270" s="138"/>
      <c r="J270" s="138">
        <v>717.91</v>
      </c>
      <c r="K270" s="138">
        <v>14358.199999999999</v>
      </c>
      <c r="L270" s="138"/>
      <c r="M270" s="138"/>
      <c r="N270" s="138"/>
      <c r="O270" s="141">
        <f t="shared" si="9"/>
        <v>118455.15000000001</v>
      </c>
    </row>
    <row r="271" spans="1:15" x14ac:dyDescent="0.25">
      <c r="A271" s="537" t="s">
        <v>2588</v>
      </c>
      <c r="B271" s="537"/>
      <c r="C271" s="106" t="s">
        <v>2636</v>
      </c>
      <c r="D271" s="128">
        <v>113</v>
      </c>
      <c r="E271" s="124">
        <v>15</v>
      </c>
      <c r="F271" s="125">
        <v>1</v>
      </c>
      <c r="G271" s="137">
        <v>8614.92</v>
      </c>
      <c r="H271" s="140">
        <f t="shared" si="8"/>
        <v>103379.04000000001</v>
      </c>
      <c r="I271" s="137"/>
      <c r="J271" s="137">
        <v>717.91</v>
      </c>
      <c r="K271" s="137">
        <v>14358.199999999999</v>
      </c>
      <c r="L271" s="137"/>
      <c r="M271" s="137"/>
      <c r="N271" s="137"/>
      <c r="O271" s="141">
        <f t="shared" si="9"/>
        <v>118455.15000000001</v>
      </c>
    </row>
    <row r="272" spans="1:15" x14ac:dyDescent="0.25">
      <c r="A272" s="537" t="s">
        <v>2644</v>
      </c>
      <c r="B272" s="537"/>
      <c r="C272" s="106" t="s">
        <v>2636</v>
      </c>
      <c r="D272" s="128">
        <v>113</v>
      </c>
      <c r="E272" s="124">
        <v>15</v>
      </c>
      <c r="F272" s="125">
        <v>1</v>
      </c>
      <c r="G272" s="138">
        <v>7355.1269999999995</v>
      </c>
      <c r="H272" s="140">
        <f t="shared" si="8"/>
        <v>88261.52399999999</v>
      </c>
      <c r="I272" s="138"/>
      <c r="J272" s="138">
        <v>612.92724999999996</v>
      </c>
      <c r="K272" s="138">
        <v>12258.545</v>
      </c>
      <c r="L272" s="138"/>
      <c r="M272" s="138"/>
      <c r="N272" s="138"/>
      <c r="O272" s="141">
        <f t="shared" si="9"/>
        <v>101132.99624999998</v>
      </c>
    </row>
    <row r="273" spans="1:15" x14ac:dyDescent="0.25">
      <c r="A273" s="537" t="s">
        <v>2624</v>
      </c>
      <c r="B273" s="537"/>
      <c r="C273" s="106" t="s">
        <v>2636</v>
      </c>
      <c r="D273" s="128">
        <v>113</v>
      </c>
      <c r="E273" s="124">
        <v>15</v>
      </c>
      <c r="F273" s="125">
        <v>1</v>
      </c>
      <c r="G273" s="138">
        <v>21126.4948</v>
      </c>
      <c r="H273" s="140">
        <f t="shared" si="8"/>
        <v>253517.9376</v>
      </c>
      <c r="I273" s="138"/>
      <c r="J273" s="138">
        <v>1760.5412333333334</v>
      </c>
      <c r="K273" s="138">
        <v>35210.824666666667</v>
      </c>
      <c r="L273" s="138"/>
      <c r="M273" s="138"/>
      <c r="N273" s="138"/>
      <c r="O273" s="141">
        <f t="shared" si="9"/>
        <v>290489.30349999998</v>
      </c>
    </row>
    <row r="274" spans="1:15" x14ac:dyDescent="0.25">
      <c r="A274" s="537" t="s">
        <v>2644</v>
      </c>
      <c r="B274" s="537"/>
      <c r="C274" s="106" t="s">
        <v>2636</v>
      </c>
      <c r="D274" s="128">
        <v>113</v>
      </c>
      <c r="E274" s="124">
        <v>15</v>
      </c>
      <c r="F274" s="125">
        <v>1</v>
      </c>
      <c r="G274" s="138">
        <v>8507.243800000002</v>
      </c>
      <c r="H274" s="140">
        <f t="shared" si="8"/>
        <v>102086.92560000002</v>
      </c>
      <c r="I274" s="138"/>
      <c r="J274" s="138">
        <v>708.9369833333335</v>
      </c>
      <c r="K274" s="138">
        <v>14178.73966666667</v>
      </c>
      <c r="L274" s="138"/>
      <c r="M274" s="138"/>
      <c r="N274" s="138"/>
      <c r="O274" s="141">
        <f t="shared" si="9"/>
        <v>116974.60225000003</v>
      </c>
    </row>
    <row r="275" spans="1:15" x14ac:dyDescent="0.25">
      <c r="A275" s="537" t="s">
        <v>2646</v>
      </c>
      <c r="B275" s="537"/>
      <c r="C275" s="106" t="s">
        <v>2645</v>
      </c>
      <c r="D275" s="128">
        <v>113</v>
      </c>
      <c r="E275" s="124">
        <v>15</v>
      </c>
      <c r="F275" s="125">
        <v>1</v>
      </c>
      <c r="G275" s="138">
        <v>13065.755999999999</v>
      </c>
      <c r="H275" s="140">
        <f t="shared" si="8"/>
        <v>156789.07199999999</v>
      </c>
      <c r="I275" s="138"/>
      <c r="J275" s="138">
        <v>1088.8129999999999</v>
      </c>
      <c r="K275" s="138">
        <v>21776.26</v>
      </c>
      <c r="L275" s="138"/>
      <c r="M275" s="138"/>
      <c r="N275" s="138"/>
      <c r="O275" s="141">
        <f t="shared" si="9"/>
        <v>179654.14499999999</v>
      </c>
    </row>
    <row r="276" spans="1:15" x14ac:dyDescent="0.25">
      <c r="A276" s="537" t="s">
        <v>2588</v>
      </c>
      <c r="B276" s="537"/>
      <c r="C276" s="106" t="s">
        <v>2645</v>
      </c>
      <c r="D276" s="128">
        <v>113</v>
      </c>
      <c r="E276" s="124">
        <v>15</v>
      </c>
      <c r="F276" s="125">
        <v>1</v>
      </c>
      <c r="G276" s="138">
        <v>9040.1040000000012</v>
      </c>
      <c r="H276" s="140">
        <f t="shared" si="8"/>
        <v>108481.24800000002</v>
      </c>
      <c r="I276" s="138"/>
      <c r="J276" s="138">
        <v>753.3420000000001</v>
      </c>
      <c r="K276" s="138">
        <v>15066.840000000002</v>
      </c>
      <c r="L276" s="138"/>
      <c r="M276" s="138"/>
      <c r="N276" s="138"/>
      <c r="O276" s="141">
        <f t="shared" si="9"/>
        <v>124301.43000000002</v>
      </c>
    </row>
    <row r="277" spans="1:15" x14ac:dyDescent="0.25">
      <c r="A277" s="537" t="s">
        <v>2624</v>
      </c>
      <c r="B277" s="537"/>
      <c r="C277" s="106" t="s">
        <v>2645</v>
      </c>
      <c r="D277" s="128">
        <v>113</v>
      </c>
      <c r="E277" s="124">
        <v>15</v>
      </c>
      <c r="F277" s="125">
        <v>1</v>
      </c>
      <c r="G277" s="138">
        <v>15741.428200000002</v>
      </c>
      <c r="H277" s="140">
        <f t="shared" si="8"/>
        <v>188897.13840000003</v>
      </c>
      <c r="I277" s="138"/>
      <c r="J277" s="138">
        <v>1311.7856833333335</v>
      </c>
      <c r="K277" s="138">
        <v>26235.71366666667</v>
      </c>
      <c r="L277" s="138"/>
      <c r="M277" s="138"/>
      <c r="N277" s="138"/>
      <c r="O277" s="141">
        <f t="shared" si="9"/>
        <v>216444.63775000002</v>
      </c>
    </row>
    <row r="278" spans="1:15" x14ac:dyDescent="0.25">
      <c r="A278" s="537" t="s">
        <v>2588</v>
      </c>
      <c r="B278" s="537"/>
      <c r="C278" s="106" t="s">
        <v>2637</v>
      </c>
      <c r="D278" s="128">
        <v>113</v>
      </c>
      <c r="E278" s="124">
        <v>15</v>
      </c>
      <c r="F278" s="125">
        <v>1</v>
      </c>
      <c r="G278" s="137">
        <v>15845.416999999999</v>
      </c>
      <c r="H278" s="140">
        <f t="shared" si="8"/>
        <v>190145.00399999999</v>
      </c>
      <c r="I278" s="137"/>
      <c r="J278" s="137">
        <v>1320.4514166666668</v>
      </c>
      <c r="K278" s="137">
        <v>26409.028333333332</v>
      </c>
      <c r="L278" s="137"/>
      <c r="M278" s="137"/>
      <c r="N278" s="137"/>
      <c r="O278" s="141">
        <f t="shared" si="9"/>
        <v>217874.48374999998</v>
      </c>
    </row>
    <row r="279" spans="1:15" x14ac:dyDescent="0.25">
      <c r="A279" s="537" t="s">
        <v>2555</v>
      </c>
      <c r="B279" s="537"/>
      <c r="C279" s="106" t="s">
        <v>2637</v>
      </c>
      <c r="D279" s="128">
        <v>113</v>
      </c>
      <c r="E279" s="124">
        <v>15</v>
      </c>
      <c r="F279" s="125">
        <v>1</v>
      </c>
      <c r="G279" s="138">
        <v>10513.9928</v>
      </c>
      <c r="H279" s="140">
        <f t="shared" si="8"/>
        <v>126167.9136</v>
      </c>
      <c r="I279" s="138"/>
      <c r="J279" s="138">
        <v>876.16606666666667</v>
      </c>
      <c r="K279" s="138">
        <v>17523.321333333333</v>
      </c>
      <c r="L279" s="138"/>
      <c r="M279" s="138"/>
      <c r="N279" s="138"/>
      <c r="O279" s="141">
        <f t="shared" si="9"/>
        <v>144567.40100000001</v>
      </c>
    </row>
    <row r="280" spans="1:15" x14ac:dyDescent="0.25">
      <c r="A280" s="537" t="s">
        <v>2624</v>
      </c>
      <c r="B280" s="537"/>
      <c r="C280" s="106" t="s">
        <v>2637</v>
      </c>
      <c r="D280" s="128">
        <v>113</v>
      </c>
      <c r="E280" s="124">
        <v>15</v>
      </c>
      <c r="F280" s="125">
        <v>1</v>
      </c>
      <c r="G280" s="137">
        <v>19071.706600000001</v>
      </c>
      <c r="H280" s="140">
        <f t="shared" si="8"/>
        <v>228860.4792</v>
      </c>
      <c r="I280" s="137"/>
      <c r="J280" s="137">
        <v>1589.3088833333334</v>
      </c>
      <c r="K280" s="137">
        <v>31786.17766666667</v>
      </c>
      <c r="L280" s="137"/>
      <c r="M280" s="137"/>
      <c r="N280" s="137"/>
      <c r="O280" s="141">
        <f t="shared" si="9"/>
        <v>262235.96575000003</v>
      </c>
    </row>
    <row r="281" spans="1:15" x14ac:dyDescent="0.25">
      <c r="A281" s="537" t="s">
        <v>2609</v>
      </c>
      <c r="B281" s="537"/>
      <c r="C281" s="106" t="s">
        <v>2638</v>
      </c>
      <c r="D281" s="128">
        <v>113</v>
      </c>
      <c r="E281" s="124">
        <v>15</v>
      </c>
      <c r="F281" s="125">
        <v>1</v>
      </c>
      <c r="G281" s="138">
        <v>9721.14</v>
      </c>
      <c r="H281" s="140">
        <f t="shared" si="8"/>
        <v>116653.68</v>
      </c>
      <c r="I281" s="138"/>
      <c r="J281" s="138">
        <v>810.09499999999991</v>
      </c>
      <c r="K281" s="138">
        <v>16201.899999999998</v>
      </c>
      <c r="L281" s="138"/>
      <c r="M281" s="138"/>
      <c r="N281" s="138"/>
      <c r="O281" s="141">
        <f t="shared" si="9"/>
        <v>133665.67499999999</v>
      </c>
    </row>
    <row r="282" spans="1:15" x14ac:dyDescent="0.25">
      <c r="A282" s="537" t="s">
        <v>2588</v>
      </c>
      <c r="B282" s="537"/>
      <c r="C282" s="106" t="s">
        <v>2638</v>
      </c>
      <c r="D282" s="128">
        <v>113</v>
      </c>
      <c r="E282" s="124">
        <v>15</v>
      </c>
      <c r="F282" s="125">
        <v>1</v>
      </c>
      <c r="G282" s="138">
        <v>8614.92</v>
      </c>
      <c r="H282" s="140">
        <f t="shared" si="8"/>
        <v>103379.04000000001</v>
      </c>
      <c r="I282" s="138"/>
      <c r="J282" s="138">
        <v>717.91</v>
      </c>
      <c r="K282" s="138">
        <v>14358.199999999999</v>
      </c>
      <c r="L282" s="138"/>
      <c r="M282" s="138"/>
      <c r="N282" s="138"/>
      <c r="O282" s="141">
        <f t="shared" si="9"/>
        <v>118455.15000000001</v>
      </c>
    </row>
    <row r="283" spans="1:15" x14ac:dyDescent="0.25">
      <c r="A283" s="537" t="s">
        <v>2620</v>
      </c>
      <c r="B283" s="537"/>
      <c r="C283" s="106" t="s">
        <v>2638</v>
      </c>
      <c r="D283" s="128">
        <v>113</v>
      </c>
      <c r="E283" s="124">
        <v>15</v>
      </c>
      <c r="F283" s="125">
        <v>1</v>
      </c>
      <c r="G283" s="138">
        <v>18540.0206</v>
      </c>
      <c r="H283" s="140">
        <f t="shared" si="8"/>
        <v>222480.24719999998</v>
      </c>
      <c r="I283" s="138"/>
      <c r="J283" s="138">
        <v>1545.0017166666667</v>
      </c>
      <c r="K283" s="138">
        <v>30900.034333333333</v>
      </c>
      <c r="L283" s="138"/>
      <c r="M283" s="138"/>
      <c r="N283" s="138"/>
      <c r="O283" s="141">
        <f t="shared" si="9"/>
        <v>254925.28325000001</v>
      </c>
    </row>
    <row r="284" spans="1:15" x14ac:dyDescent="0.25">
      <c r="A284" s="537" t="s">
        <v>2555</v>
      </c>
      <c r="B284" s="537"/>
      <c r="C284" s="106" t="s">
        <v>2639</v>
      </c>
      <c r="D284" s="128">
        <v>113</v>
      </c>
      <c r="E284" s="124">
        <v>15</v>
      </c>
      <c r="F284" s="125">
        <v>1</v>
      </c>
      <c r="G284" s="138">
        <v>8614.92</v>
      </c>
      <c r="H284" s="140">
        <f t="shared" si="8"/>
        <v>103379.04000000001</v>
      </c>
      <c r="I284" s="138"/>
      <c r="J284" s="138">
        <v>717.91</v>
      </c>
      <c r="K284" s="138">
        <v>14358.199999999999</v>
      </c>
      <c r="L284" s="138"/>
      <c r="M284" s="138"/>
      <c r="N284" s="138"/>
      <c r="O284" s="141">
        <f t="shared" si="9"/>
        <v>118455.15000000001</v>
      </c>
    </row>
    <row r="285" spans="1:15" x14ac:dyDescent="0.25">
      <c r="A285" s="537" t="s">
        <v>2624</v>
      </c>
      <c r="B285" s="537"/>
      <c r="C285" s="106" t="s">
        <v>2639</v>
      </c>
      <c r="D285" s="128">
        <v>113</v>
      </c>
      <c r="E285" s="124">
        <v>15</v>
      </c>
      <c r="F285" s="125">
        <v>1</v>
      </c>
      <c r="G285" s="138">
        <v>20007.7294</v>
      </c>
      <c r="H285" s="140">
        <f t="shared" si="8"/>
        <v>240092.75280000002</v>
      </c>
      <c r="I285" s="138"/>
      <c r="J285" s="138">
        <v>1667.3107833333333</v>
      </c>
      <c r="K285" s="138">
        <v>33346.215666666663</v>
      </c>
      <c r="L285" s="138"/>
      <c r="M285" s="138"/>
      <c r="N285" s="138"/>
      <c r="O285" s="141">
        <f t="shared" si="9"/>
        <v>275106.27925000002</v>
      </c>
    </row>
    <row r="286" spans="1:15" x14ac:dyDescent="0.25">
      <c r="A286" s="537" t="s">
        <v>2624</v>
      </c>
      <c r="B286" s="537"/>
      <c r="C286" s="106" t="s">
        <v>2647</v>
      </c>
      <c r="D286" s="128">
        <v>113</v>
      </c>
      <c r="E286" s="124">
        <v>15</v>
      </c>
      <c r="F286" s="125">
        <v>1</v>
      </c>
      <c r="G286" s="138">
        <v>14292.918600000001</v>
      </c>
      <c r="H286" s="140">
        <f t="shared" si="8"/>
        <v>171515.0232</v>
      </c>
      <c r="I286" s="138"/>
      <c r="J286" s="138">
        <v>1191.07655</v>
      </c>
      <c r="K286" s="138">
        <v>23821.531000000003</v>
      </c>
      <c r="L286" s="138"/>
      <c r="M286" s="138"/>
      <c r="N286" s="138"/>
      <c r="O286" s="141">
        <f t="shared" si="9"/>
        <v>196527.63075000001</v>
      </c>
    </row>
    <row r="287" spans="1:15" x14ac:dyDescent="0.25">
      <c r="A287" s="537" t="s">
        <v>2571</v>
      </c>
      <c r="B287" s="537"/>
      <c r="C287" s="106" t="s">
        <v>2640</v>
      </c>
      <c r="D287" s="128">
        <v>113</v>
      </c>
      <c r="E287" s="124">
        <v>15</v>
      </c>
      <c r="F287" s="125">
        <v>1</v>
      </c>
      <c r="G287" s="138">
        <v>11642.028200000001</v>
      </c>
      <c r="H287" s="140">
        <f t="shared" si="8"/>
        <v>139704.33840000001</v>
      </c>
      <c r="I287" s="138"/>
      <c r="J287" s="138">
        <v>970.16901666666672</v>
      </c>
      <c r="K287" s="138">
        <v>19403.380333333334</v>
      </c>
      <c r="L287" s="138"/>
      <c r="M287" s="138"/>
      <c r="N287" s="138"/>
      <c r="O287" s="141">
        <f t="shared" si="9"/>
        <v>160077.88774999999</v>
      </c>
    </row>
    <row r="288" spans="1:15" x14ac:dyDescent="0.25">
      <c r="A288" s="537" t="s">
        <v>2641</v>
      </c>
      <c r="B288" s="537"/>
      <c r="C288" s="106" t="s">
        <v>2640</v>
      </c>
      <c r="D288" s="128">
        <v>113</v>
      </c>
      <c r="E288" s="124">
        <v>15</v>
      </c>
      <c r="F288" s="125">
        <v>1</v>
      </c>
      <c r="G288" s="138">
        <v>11707.700999999999</v>
      </c>
      <c r="H288" s="140">
        <f t="shared" si="8"/>
        <v>140492.41199999998</v>
      </c>
      <c r="I288" s="138"/>
      <c r="J288" s="138">
        <v>975.64174999999989</v>
      </c>
      <c r="K288" s="138">
        <v>19512.834999999999</v>
      </c>
      <c r="L288" s="138"/>
      <c r="M288" s="138"/>
      <c r="N288" s="138"/>
      <c r="O288" s="141">
        <f t="shared" si="9"/>
        <v>160980.88874999998</v>
      </c>
    </row>
    <row r="289" spans="1:15" x14ac:dyDescent="0.25">
      <c r="A289" s="537" t="s">
        <v>2571</v>
      </c>
      <c r="B289" s="537"/>
      <c r="C289" s="106" t="s">
        <v>2640</v>
      </c>
      <c r="D289" s="128">
        <v>113</v>
      </c>
      <c r="E289" s="124">
        <v>15</v>
      </c>
      <c r="F289" s="125">
        <v>1</v>
      </c>
      <c r="G289" s="137">
        <v>12474.536000000002</v>
      </c>
      <c r="H289" s="140">
        <f t="shared" si="8"/>
        <v>149694.43200000003</v>
      </c>
      <c r="I289" s="137"/>
      <c r="J289" s="137">
        <v>1039.5446666666667</v>
      </c>
      <c r="K289" s="137">
        <v>20790.893333333333</v>
      </c>
      <c r="L289" s="137"/>
      <c r="M289" s="137"/>
      <c r="N289" s="137"/>
      <c r="O289" s="141">
        <f t="shared" si="9"/>
        <v>171524.87000000002</v>
      </c>
    </row>
    <row r="290" spans="1:15" x14ac:dyDescent="0.25">
      <c r="A290" s="537" t="s">
        <v>2571</v>
      </c>
      <c r="B290" s="537"/>
      <c r="C290" s="106" t="s">
        <v>2640</v>
      </c>
      <c r="D290" s="128">
        <v>113</v>
      </c>
      <c r="E290" s="124">
        <v>15</v>
      </c>
      <c r="F290" s="125">
        <v>1</v>
      </c>
      <c r="G290" s="138">
        <v>11642.811</v>
      </c>
      <c r="H290" s="140">
        <f t="shared" si="8"/>
        <v>139713.73199999999</v>
      </c>
      <c r="I290" s="138"/>
      <c r="J290" s="138">
        <v>970.23424999999997</v>
      </c>
      <c r="K290" s="138">
        <v>19404.685000000001</v>
      </c>
      <c r="L290" s="138"/>
      <c r="M290" s="138"/>
      <c r="N290" s="138"/>
      <c r="O290" s="141">
        <f t="shared" si="9"/>
        <v>160088.65125</v>
      </c>
    </row>
    <row r="291" spans="1:15" x14ac:dyDescent="0.25">
      <c r="A291" s="537" t="s">
        <v>2642</v>
      </c>
      <c r="B291" s="537"/>
      <c r="C291" s="106" t="s">
        <v>2640</v>
      </c>
      <c r="D291" s="128">
        <v>113</v>
      </c>
      <c r="E291" s="124">
        <v>15</v>
      </c>
      <c r="F291" s="125">
        <v>1</v>
      </c>
      <c r="G291" s="138">
        <v>13916.659600000001</v>
      </c>
      <c r="H291" s="140">
        <f t="shared" si="8"/>
        <v>166999.91520000002</v>
      </c>
      <c r="I291" s="138"/>
      <c r="J291" s="138">
        <v>1159.7216333333333</v>
      </c>
      <c r="K291" s="138">
        <v>23194.432666666668</v>
      </c>
      <c r="L291" s="138"/>
      <c r="M291" s="138"/>
      <c r="N291" s="138"/>
      <c r="O291" s="141">
        <f t="shared" si="9"/>
        <v>191354.06950000001</v>
      </c>
    </row>
    <row r="292" spans="1:15" x14ac:dyDescent="0.25">
      <c r="A292" s="537" t="s">
        <v>2641</v>
      </c>
      <c r="B292" s="537"/>
      <c r="C292" s="106" t="s">
        <v>2640</v>
      </c>
      <c r="D292" s="128">
        <v>113</v>
      </c>
      <c r="E292" s="124">
        <v>15</v>
      </c>
      <c r="F292" s="125">
        <v>1</v>
      </c>
      <c r="G292" s="138">
        <v>11707.700999999999</v>
      </c>
      <c r="H292" s="140">
        <f t="shared" si="8"/>
        <v>140492.41199999998</v>
      </c>
      <c r="I292" s="138"/>
      <c r="J292" s="138">
        <v>975.64174999999989</v>
      </c>
      <c r="K292" s="138">
        <v>19512.834999999999</v>
      </c>
      <c r="L292" s="138"/>
      <c r="M292" s="138"/>
      <c r="N292" s="138"/>
      <c r="O292" s="141">
        <f t="shared" si="9"/>
        <v>160980.88874999998</v>
      </c>
    </row>
    <row r="293" spans="1:15" x14ac:dyDescent="0.25">
      <c r="A293" s="537" t="s">
        <v>2641</v>
      </c>
      <c r="B293" s="537"/>
      <c r="C293" s="106" t="s">
        <v>2640</v>
      </c>
      <c r="D293" s="128">
        <v>113</v>
      </c>
      <c r="E293" s="124">
        <v>15</v>
      </c>
      <c r="F293" s="125">
        <v>1</v>
      </c>
      <c r="G293" s="138">
        <v>11392.850600000002</v>
      </c>
      <c r="H293" s="140">
        <f t="shared" si="8"/>
        <v>136714.2072</v>
      </c>
      <c r="I293" s="138"/>
      <c r="J293" s="138">
        <v>949.4042166666668</v>
      </c>
      <c r="K293" s="138">
        <v>18988.084333333336</v>
      </c>
      <c r="L293" s="138"/>
      <c r="M293" s="138"/>
      <c r="N293" s="138"/>
      <c r="O293" s="141">
        <f t="shared" si="9"/>
        <v>156651.69575000001</v>
      </c>
    </row>
    <row r="294" spans="1:15" x14ac:dyDescent="0.25">
      <c r="A294" s="537" t="s">
        <v>2641</v>
      </c>
      <c r="B294" s="537"/>
      <c r="C294" s="106" t="s">
        <v>2640</v>
      </c>
      <c r="D294" s="128">
        <v>113</v>
      </c>
      <c r="E294" s="124">
        <v>15</v>
      </c>
      <c r="F294" s="125">
        <v>1</v>
      </c>
      <c r="G294" s="138">
        <v>11706.9182</v>
      </c>
      <c r="H294" s="140">
        <f t="shared" si="8"/>
        <v>140483.0184</v>
      </c>
      <c r="I294" s="138"/>
      <c r="J294" s="138">
        <v>975.57651666666675</v>
      </c>
      <c r="K294" s="138">
        <v>19511.530333333336</v>
      </c>
      <c r="L294" s="138"/>
      <c r="M294" s="138"/>
      <c r="N294" s="138"/>
      <c r="O294" s="141">
        <f t="shared" si="9"/>
        <v>160970.12524999998</v>
      </c>
    </row>
    <row r="295" spans="1:15" x14ac:dyDescent="0.25">
      <c r="A295" s="537" t="s">
        <v>2643</v>
      </c>
      <c r="B295" s="537"/>
      <c r="C295" s="106" t="s">
        <v>2640</v>
      </c>
      <c r="D295" s="128">
        <v>113</v>
      </c>
      <c r="E295" s="124">
        <v>15</v>
      </c>
      <c r="F295" s="125">
        <v>1</v>
      </c>
      <c r="G295" s="138">
        <v>12066.202800000001</v>
      </c>
      <c r="H295" s="140">
        <f t="shared" si="8"/>
        <v>144794.43360000002</v>
      </c>
      <c r="I295" s="138"/>
      <c r="J295" s="138">
        <v>1005.5169000000001</v>
      </c>
      <c r="K295" s="138">
        <v>20110.338000000003</v>
      </c>
      <c r="L295" s="138"/>
      <c r="M295" s="138"/>
      <c r="N295" s="138"/>
      <c r="O295" s="141">
        <f t="shared" si="9"/>
        <v>165910.28850000002</v>
      </c>
    </row>
    <row r="296" spans="1:15" x14ac:dyDescent="0.25">
      <c r="A296" s="537" t="s">
        <v>2641</v>
      </c>
      <c r="B296" s="537"/>
      <c r="C296" s="106" t="s">
        <v>2640</v>
      </c>
      <c r="D296" s="128">
        <v>113</v>
      </c>
      <c r="E296" s="124">
        <v>15</v>
      </c>
      <c r="F296" s="125">
        <v>1</v>
      </c>
      <c r="G296" s="138">
        <v>11706.9182</v>
      </c>
      <c r="H296" s="140">
        <f t="shared" si="8"/>
        <v>140483.0184</v>
      </c>
      <c r="I296" s="138"/>
      <c r="J296" s="138">
        <v>975.57651666666675</v>
      </c>
      <c r="K296" s="138">
        <v>19511.530333333336</v>
      </c>
      <c r="L296" s="138"/>
      <c r="M296" s="138"/>
      <c r="N296" s="138"/>
      <c r="O296" s="141">
        <f t="shared" si="9"/>
        <v>160970.12524999998</v>
      </c>
    </row>
    <row r="297" spans="1:15" x14ac:dyDescent="0.25">
      <c r="A297" s="537" t="s">
        <v>2588</v>
      </c>
      <c r="B297" s="537"/>
      <c r="C297" s="106" t="s">
        <v>2640</v>
      </c>
      <c r="D297" s="128">
        <v>113</v>
      </c>
      <c r="E297" s="124">
        <v>15</v>
      </c>
      <c r="F297" s="125">
        <v>1</v>
      </c>
      <c r="G297" s="138">
        <v>11642.811</v>
      </c>
      <c r="H297" s="140">
        <f t="shared" si="8"/>
        <v>139713.73199999999</v>
      </c>
      <c r="I297" s="138"/>
      <c r="J297" s="138">
        <v>970.23424999999997</v>
      </c>
      <c r="K297" s="138">
        <v>19404.685000000001</v>
      </c>
      <c r="L297" s="138"/>
      <c r="M297" s="138"/>
      <c r="N297" s="138"/>
      <c r="O297" s="141">
        <f t="shared" si="9"/>
        <v>160088.65125</v>
      </c>
    </row>
    <row r="298" spans="1:15" x14ac:dyDescent="0.25">
      <c r="A298" s="537" t="s">
        <v>2641</v>
      </c>
      <c r="B298" s="537"/>
      <c r="C298" s="106" t="s">
        <v>2640</v>
      </c>
      <c r="D298" s="128">
        <v>113</v>
      </c>
      <c r="E298" s="124">
        <v>15</v>
      </c>
      <c r="F298" s="125">
        <v>1</v>
      </c>
      <c r="G298" s="138">
        <v>11707.700999999999</v>
      </c>
      <c r="H298" s="140">
        <f t="shared" si="8"/>
        <v>140492.41199999998</v>
      </c>
      <c r="I298" s="138"/>
      <c r="J298" s="138">
        <v>975.64174999999989</v>
      </c>
      <c r="K298" s="138">
        <v>19512.834999999999</v>
      </c>
      <c r="L298" s="138"/>
      <c r="M298" s="138"/>
      <c r="N298" s="138"/>
      <c r="O298" s="141">
        <f t="shared" si="9"/>
        <v>160980.88874999998</v>
      </c>
    </row>
    <row r="299" spans="1:15" x14ac:dyDescent="0.25">
      <c r="A299" s="537" t="s">
        <v>2641</v>
      </c>
      <c r="B299" s="537"/>
      <c r="C299" s="106" t="s">
        <v>2640</v>
      </c>
      <c r="D299" s="128">
        <v>113</v>
      </c>
      <c r="E299" s="124">
        <v>15</v>
      </c>
      <c r="F299" s="125">
        <v>1</v>
      </c>
      <c r="G299" s="137">
        <v>11707.700999999999</v>
      </c>
      <c r="H299" s="140">
        <f t="shared" si="8"/>
        <v>140492.41199999998</v>
      </c>
      <c r="I299" s="137"/>
      <c r="J299" s="137">
        <v>975.64174999999989</v>
      </c>
      <c r="K299" s="137">
        <v>19512.834999999999</v>
      </c>
      <c r="L299" s="137"/>
      <c r="M299" s="137"/>
      <c r="N299" s="137"/>
      <c r="O299" s="141">
        <f t="shared" si="9"/>
        <v>160980.88874999998</v>
      </c>
    </row>
    <row r="300" spans="1:15" x14ac:dyDescent="0.25">
      <c r="A300" s="537" t="s">
        <v>2571</v>
      </c>
      <c r="B300" s="537"/>
      <c r="C300" s="106" t="s">
        <v>2640</v>
      </c>
      <c r="D300" s="128">
        <v>113</v>
      </c>
      <c r="E300" s="124">
        <v>15</v>
      </c>
      <c r="F300" s="125">
        <v>1</v>
      </c>
      <c r="G300" s="138">
        <v>11769.4804</v>
      </c>
      <c r="H300" s="140">
        <f t="shared" si="8"/>
        <v>141233.7648</v>
      </c>
      <c r="I300" s="138"/>
      <c r="J300" s="138">
        <v>980.79003333333333</v>
      </c>
      <c r="K300" s="138">
        <v>19615.800666666666</v>
      </c>
      <c r="L300" s="138"/>
      <c r="M300" s="138"/>
      <c r="N300" s="138"/>
      <c r="O300" s="141">
        <f t="shared" si="9"/>
        <v>161830.35550000001</v>
      </c>
    </row>
    <row r="301" spans="1:15" x14ac:dyDescent="0.25">
      <c r="A301" s="537" t="s">
        <v>2642</v>
      </c>
      <c r="B301" s="537"/>
      <c r="C301" s="106" t="s">
        <v>2640</v>
      </c>
      <c r="D301" s="128">
        <v>113</v>
      </c>
      <c r="E301" s="124">
        <v>15</v>
      </c>
      <c r="F301" s="125">
        <v>1</v>
      </c>
      <c r="G301" s="138">
        <v>13916.659600000001</v>
      </c>
      <c r="H301" s="140">
        <f t="shared" si="8"/>
        <v>166999.91520000002</v>
      </c>
      <c r="I301" s="138"/>
      <c r="J301" s="138">
        <v>1159.7216333333333</v>
      </c>
      <c r="K301" s="138">
        <v>23194.432666666668</v>
      </c>
      <c r="L301" s="138"/>
      <c r="M301" s="138"/>
      <c r="N301" s="138"/>
      <c r="O301" s="141">
        <f t="shared" si="9"/>
        <v>191354.06950000001</v>
      </c>
    </row>
    <row r="302" spans="1:15" x14ac:dyDescent="0.25">
      <c r="A302" s="537" t="s">
        <v>2571</v>
      </c>
      <c r="B302" s="537"/>
      <c r="C302" s="106" t="s">
        <v>2640</v>
      </c>
      <c r="D302" s="128">
        <v>113</v>
      </c>
      <c r="E302" s="124">
        <v>15</v>
      </c>
      <c r="F302" s="125">
        <v>1</v>
      </c>
      <c r="G302" s="138">
        <v>11642.028200000001</v>
      </c>
      <c r="H302" s="140">
        <f t="shared" si="8"/>
        <v>139704.33840000001</v>
      </c>
      <c r="I302" s="138"/>
      <c r="J302" s="138">
        <v>970.16901666666672</v>
      </c>
      <c r="K302" s="138">
        <v>19403.380333333334</v>
      </c>
      <c r="L302" s="138"/>
      <c r="M302" s="138"/>
      <c r="N302" s="138"/>
      <c r="O302" s="141">
        <f t="shared" si="9"/>
        <v>160077.88774999999</v>
      </c>
    </row>
    <row r="303" spans="1:15" x14ac:dyDescent="0.25">
      <c r="A303" s="537" t="s">
        <v>2571</v>
      </c>
      <c r="B303" s="537"/>
      <c r="C303" s="106" t="s">
        <v>2640</v>
      </c>
      <c r="D303" s="128">
        <v>113</v>
      </c>
      <c r="E303" s="124">
        <v>15</v>
      </c>
      <c r="F303" s="125">
        <v>1</v>
      </c>
      <c r="G303" s="138">
        <v>11707.700999999999</v>
      </c>
      <c r="H303" s="140">
        <f t="shared" si="8"/>
        <v>140492.41199999998</v>
      </c>
      <c r="I303" s="138"/>
      <c r="J303" s="138">
        <v>975.64174999999989</v>
      </c>
      <c r="K303" s="138">
        <v>19512.834999999999</v>
      </c>
      <c r="L303" s="138"/>
      <c r="M303" s="138"/>
      <c r="N303" s="138"/>
      <c r="O303" s="141">
        <f t="shared" si="9"/>
        <v>160980.88874999998</v>
      </c>
    </row>
    <row r="304" spans="1:15" x14ac:dyDescent="0.25">
      <c r="A304" s="537" t="s">
        <v>2555</v>
      </c>
      <c r="B304" s="537"/>
      <c r="C304" s="106" t="s">
        <v>638</v>
      </c>
      <c r="D304" s="128">
        <v>113</v>
      </c>
      <c r="E304" s="124">
        <v>15</v>
      </c>
      <c r="F304" s="125">
        <v>1</v>
      </c>
      <c r="G304" s="137">
        <v>11536.123600000001</v>
      </c>
      <c r="H304" s="140">
        <f t="shared" si="8"/>
        <v>138433.48320000002</v>
      </c>
      <c r="I304" s="137"/>
      <c r="J304" s="137">
        <v>961.3436333333334</v>
      </c>
      <c r="K304" s="137">
        <v>19226.87266666667</v>
      </c>
      <c r="L304" s="137"/>
      <c r="M304" s="137"/>
      <c r="N304" s="137"/>
      <c r="O304" s="141">
        <f t="shared" si="9"/>
        <v>158621.69950000002</v>
      </c>
    </row>
    <row r="305" spans="1:15" x14ac:dyDescent="0.25">
      <c r="A305" s="537" t="s">
        <v>2648</v>
      </c>
      <c r="B305" s="537"/>
      <c r="C305" s="106" t="s">
        <v>638</v>
      </c>
      <c r="D305" s="128">
        <v>113</v>
      </c>
      <c r="E305" s="124">
        <v>15</v>
      </c>
      <c r="F305" s="125">
        <v>1</v>
      </c>
      <c r="G305" s="138">
        <v>21192.105800000001</v>
      </c>
      <c r="H305" s="140">
        <f t="shared" si="8"/>
        <v>254305.2696</v>
      </c>
      <c r="I305" s="138"/>
      <c r="J305" s="138">
        <v>1766.0088166666669</v>
      </c>
      <c r="K305" s="138">
        <v>35320.176333333337</v>
      </c>
      <c r="L305" s="138"/>
      <c r="M305" s="138"/>
      <c r="N305" s="138"/>
      <c r="O305" s="141">
        <f t="shared" si="9"/>
        <v>291391.45475000003</v>
      </c>
    </row>
    <row r="306" spans="1:15" x14ac:dyDescent="0.25">
      <c r="A306" s="537" t="s">
        <v>2588</v>
      </c>
      <c r="B306" s="537"/>
      <c r="C306" s="106" t="s">
        <v>638</v>
      </c>
      <c r="D306" s="128">
        <v>113</v>
      </c>
      <c r="E306" s="124">
        <v>15</v>
      </c>
      <c r="F306" s="125">
        <v>1</v>
      </c>
      <c r="G306" s="138">
        <v>8914.8148000000001</v>
      </c>
      <c r="H306" s="140">
        <f t="shared" si="8"/>
        <v>106977.7776</v>
      </c>
      <c r="I306" s="138"/>
      <c r="J306" s="138">
        <v>742.90123333333338</v>
      </c>
      <c r="K306" s="138">
        <v>14858.024666666668</v>
      </c>
      <c r="L306" s="138"/>
      <c r="M306" s="138"/>
      <c r="N306" s="138"/>
      <c r="O306" s="141">
        <f t="shared" si="9"/>
        <v>122578.7035</v>
      </c>
    </row>
    <row r="307" spans="1:15" x14ac:dyDescent="0.25">
      <c r="A307" s="537" t="s">
        <v>2588</v>
      </c>
      <c r="B307" s="537"/>
      <c r="C307" s="106" t="s">
        <v>638</v>
      </c>
      <c r="D307" s="128">
        <v>113</v>
      </c>
      <c r="E307" s="124">
        <v>15</v>
      </c>
      <c r="F307" s="125">
        <v>1</v>
      </c>
      <c r="G307" s="138">
        <v>10300.185399999998</v>
      </c>
      <c r="H307" s="140">
        <f t="shared" si="8"/>
        <v>123602.22479999998</v>
      </c>
      <c r="I307" s="138"/>
      <c r="J307" s="138">
        <v>858.34878333333324</v>
      </c>
      <c r="K307" s="138">
        <v>17166.975666666665</v>
      </c>
      <c r="L307" s="138"/>
      <c r="M307" s="138"/>
      <c r="N307" s="138"/>
      <c r="O307" s="141">
        <f t="shared" si="9"/>
        <v>141627.54924999998</v>
      </c>
    </row>
    <row r="308" spans="1:15" x14ac:dyDescent="0.25">
      <c r="A308" s="537" t="s">
        <v>2588</v>
      </c>
      <c r="B308" s="537"/>
      <c r="C308" s="106" t="s">
        <v>638</v>
      </c>
      <c r="D308" s="128">
        <v>113</v>
      </c>
      <c r="E308" s="124">
        <v>15</v>
      </c>
      <c r="F308" s="125">
        <v>1</v>
      </c>
      <c r="G308" s="138">
        <v>8614.92</v>
      </c>
      <c r="H308" s="140">
        <f t="shared" si="8"/>
        <v>103379.04000000001</v>
      </c>
      <c r="I308" s="138"/>
      <c r="J308" s="138">
        <v>717.91</v>
      </c>
      <c r="K308" s="138">
        <v>14358.199999999999</v>
      </c>
      <c r="L308" s="138"/>
      <c r="M308" s="138"/>
      <c r="N308" s="138"/>
      <c r="O308" s="141">
        <f t="shared" si="9"/>
        <v>118455.15000000001</v>
      </c>
    </row>
    <row r="309" spans="1:15" x14ac:dyDescent="0.25">
      <c r="A309" s="537" t="s">
        <v>2588</v>
      </c>
      <c r="B309" s="537"/>
      <c r="C309" s="106" t="s">
        <v>638</v>
      </c>
      <c r="D309" s="128">
        <v>113</v>
      </c>
      <c r="E309" s="124">
        <v>15</v>
      </c>
      <c r="F309" s="125">
        <v>1</v>
      </c>
      <c r="G309" s="138">
        <v>10300.185399999998</v>
      </c>
      <c r="H309" s="140">
        <f t="shared" si="8"/>
        <v>123602.22479999998</v>
      </c>
      <c r="I309" s="138"/>
      <c r="J309" s="138">
        <v>858.34878333333324</v>
      </c>
      <c r="K309" s="138">
        <v>17166.975666666665</v>
      </c>
      <c r="L309" s="138"/>
      <c r="M309" s="138"/>
      <c r="N309" s="138"/>
      <c r="O309" s="141">
        <f t="shared" si="9"/>
        <v>141627.54924999998</v>
      </c>
    </row>
    <row r="310" spans="1:15" x14ac:dyDescent="0.25">
      <c r="A310" s="537" t="s">
        <v>2588</v>
      </c>
      <c r="B310" s="537"/>
      <c r="C310" s="106" t="s">
        <v>2649</v>
      </c>
      <c r="D310" s="128">
        <v>113</v>
      </c>
      <c r="E310" s="124">
        <v>15</v>
      </c>
      <c r="F310" s="125">
        <v>1</v>
      </c>
      <c r="G310" s="138">
        <v>12652.3346</v>
      </c>
      <c r="H310" s="140">
        <f t="shared" si="8"/>
        <v>151828.01519999999</v>
      </c>
      <c r="I310" s="138"/>
      <c r="J310" s="138">
        <v>1054.3612166666667</v>
      </c>
      <c r="K310" s="138">
        <v>21087.224333333332</v>
      </c>
      <c r="L310" s="138"/>
      <c r="M310" s="138"/>
      <c r="N310" s="138"/>
      <c r="O310" s="141">
        <f t="shared" si="9"/>
        <v>173969.60074999998</v>
      </c>
    </row>
    <row r="311" spans="1:15" x14ac:dyDescent="0.25">
      <c r="A311" s="537" t="s">
        <v>2564</v>
      </c>
      <c r="B311" s="537"/>
      <c r="C311" s="106" t="s">
        <v>2649</v>
      </c>
      <c r="D311" s="128">
        <v>113</v>
      </c>
      <c r="E311" s="124">
        <v>15</v>
      </c>
      <c r="F311" s="125">
        <v>1</v>
      </c>
      <c r="G311" s="138">
        <v>13184.1854</v>
      </c>
      <c r="H311" s="140">
        <f t="shared" si="8"/>
        <v>158210.2248</v>
      </c>
      <c r="I311" s="138"/>
      <c r="J311" s="138">
        <v>1098.6821166666666</v>
      </c>
      <c r="K311" s="138">
        <v>21973.642333333333</v>
      </c>
      <c r="L311" s="138"/>
      <c r="M311" s="138"/>
      <c r="N311" s="138"/>
      <c r="O311" s="141">
        <f t="shared" si="9"/>
        <v>181282.54924999998</v>
      </c>
    </row>
    <row r="312" spans="1:15" x14ac:dyDescent="0.25">
      <c r="A312" s="537" t="s">
        <v>2624</v>
      </c>
      <c r="B312" s="537"/>
      <c r="C312" s="106" t="s">
        <v>2649</v>
      </c>
      <c r="D312" s="128">
        <v>113</v>
      </c>
      <c r="E312" s="124">
        <v>15</v>
      </c>
      <c r="F312" s="125">
        <v>1</v>
      </c>
      <c r="G312" s="138">
        <v>16888.8482</v>
      </c>
      <c r="H312" s="140">
        <f t="shared" si="8"/>
        <v>202666.1784</v>
      </c>
      <c r="I312" s="138"/>
      <c r="J312" s="138">
        <v>1407.4040166666666</v>
      </c>
      <c r="K312" s="138">
        <v>28148.080333333332</v>
      </c>
      <c r="L312" s="138"/>
      <c r="M312" s="138"/>
      <c r="N312" s="138"/>
      <c r="O312" s="141">
        <f t="shared" si="9"/>
        <v>232221.66275000002</v>
      </c>
    </row>
    <row r="313" spans="1:15" x14ac:dyDescent="0.25">
      <c r="A313" s="537" t="s">
        <v>2631</v>
      </c>
      <c r="B313" s="537" t="s">
        <v>2631</v>
      </c>
      <c r="C313" s="106" t="s">
        <v>2650</v>
      </c>
      <c r="D313" s="128">
        <v>113</v>
      </c>
      <c r="E313" s="124">
        <v>25</v>
      </c>
      <c r="F313" s="125">
        <v>1</v>
      </c>
      <c r="G313" s="138">
        <v>20061.186400000002</v>
      </c>
      <c r="H313" s="140">
        <f t="shared" si="8"/>
        <v>240734.23680000001</v>
      </c>
      <c r="I313" s="138"/>
      <c r="J313" s="138">
        <v>1671.7655333333335</v>
      </c>
      <c r="K313" s="138">
        <v>33435.310666666672</v>
      </c>
      <c r="L313" s="138"/>
      <c r="M313" s="138"/>
      <c r="N313" s="138"/>
      <c r="O313" s="141">
        <f t="shared" si="9"/>
        <v>275841.31300000002</v>
      </c>
    </row>
    <row r="314" spans="1:15" x14ac:dyDescent="0.25">
      <c r="A314" s="537" t="s">
        <v>2652</v>
      </c>
      <c r="B314" s="537" t="s">
        <v>2652</v>
      </c>
      <c r="C314" s="106" t="s">
        <v>2650</v>
      </c>
      <c r="D314" s="128">
        <v>113</v>
      </c>
      <c r="E314" s="124">
        <v>25</v>
      </c>
      <c r="F314" s="125">
        <v>1</v>
      </c>
      <c r="G314" s="137">
        <v>11967.796600000001</v>
      </c>
      <c r="H314" s="140">
        <f t="shared" si="8"/>
        <v>143613.55920000002</v>
      </c>
      <c r="I314" s="137"/>
      <c r="J314" s="137">
        <v>997.31638333333353</v>
      </c>
      <c r="K314" s="137">
        <v>19946.327666666672</v>
      </c>
      <c r="L314" s="137"/>
      <c r="M314" s="137"/>
      <c r="N314" s="137"/>
      <c r="O314" s="141">
        <f t="shared" si="9"/>
        <v>164557.20325000002</v>
      </c>
    </row>
    <row r="315" spans="1:15" x14ac:dyDescent="0.25">
      <c r="A315" s="537" t="s">
        <v>2652</v>
      </c>
      <c r="B315" s="537" t="s">
        <v>2652</v>
      </c>
      <c r="C315" s="106" t="s">
        <v>2650</v>
      </c>
      <c r="D315" s="128">
        <v>113</v>
      </c>
      <c r="E315" s="124">
        <v>25</v>
      </c>
      <c r="F315" s="125">
        <v>1</v>
      </c>
      <c r="G315" s="137">
        <v>11967.796600000001</v>
      </c>
      <c r="H315" s="140">
        <f t="shared" si="8"/>
        <v>143613.55920000002</v>
      </c>
      <c r="I315" s="137"/>
      <c r="J315" s="137">
        <v>997.31638333333353</v>
      </c>
      <c r="K315" s="137">
        <v>19946.327666666672</v>
      </c>
      <c r="L315" s="137"/>
      <c r="M315" s="137"/>
      <c r="N315" s="137"/>
      <c r="O315" s="141">
        <f t="shared" si="9"/>
        <v>164557.20325000002</v>
      </c>
    </row>
    <row r="316" spans="1:15" x14ac:dyDescent="0.25">
      <c r="A316" s="537" t="s">
        <v>2631</v>
      </c>
      <c r="B316" s="537" t="s">
        <v>2631</v>
      </c>
      <c r="C316" s="106" t="s">
        <v>2650</v>
      </c>
      <c r="D316" s="128">
        <v>113</v>
      </c>
      <c r="E316" s="124">
        <v>25</v>
      </c>
      <c r="F316" s="125">
        <v>1</v>
      </c>
      <c r="G316" s="138">
        <v>10776.910600000001</v>
      </c>
      <c r="H316" s="140">
        <f t="shared" si="8"/>
        <v>129322.92720000001</v>
      </c>
      <c r="I316" s="138"/>
      <c r="J316" s="138">
        <v>898.07588333333342</v>
      </c>
      <c r="K316" s="138">
        <v>17961.517666666667</v>
      </c>
      <c r="L316" s="138"/>
      <c r="M316" s="138"/>
      <c r="N316" s="138"/>
      <c r="O316" s="141">
        <f t="shared" si="9"/>
        <v>148182.52075000003</v>
      </c>
    </row>
    <row r="317" spans="1:15" x14ac:dyDescent="0.25">
      <c r="A317" s="537" t="s">
        <v>2571</v>
      </c>
      <c r="B317" s="537" t="s">
        <v>2631</v>
      </c>
      <c r="C317" s="106" t="s">
        <v>2650</v>
      </c>
      <c r="D317" s="128">
        <v>113</v>
      </c>
      <c r="E317" s="124">
        <v>25</v>
      </c>
      <c r="F317" s="125">
        <v>1</v>
      </c>
      <c r="G317" s="138">
        <v>13678.008599999999</v>
      </c>
      <c r="H317" s="140">
        <f t="shared" si="8"/>
        <v>164136.10319999998</v>
      </c>
      <c r="I317" s="138"/>
      <c r="J317" s="138">
        <v>1139.8340499999999</v>
      </c>
      <c r="K317" s="138">
        <v>22796.680999999997</v>
      </c>
      <c r="L317" s="138"/>
      <c r="M317" s="138"/>
      <c r="N317" s="138"/>
      <c r="O317" s="141">
        <f t="shared" si="9"/>
        <v>188072.61825</v>
      </c>
    </row>
    <row r="318" spans="1:15" x14ac:dyDescent="0.25">
      <c r="A318" s="537" t="s">
        <v>2571</v>
      </c>
      <c r="B318" s="537" t="s">
        <v>2631</v>
      </c>
      <c r="C318" s="106" t="s">
        <v>2650</v>
      </c>
      <c r="D318" s="128">
        <v>113</v>
      </c>
      <c r="E318" s="124">
        <v>25</v>
      </c>
      <c r="F318" s="125">
        <v>1</v>
      </c>
      <c r="G318" s="138">
        <v>13678.008599999999</v>
      </c>
      <c r="H318" s="140">
        <f t="shared" si="8"/>
        <v>164136.10319999998</v>
      </c>
      <c r="I318" s="138"/>
      <c r="J318" s="138">
        <v>1139.8340499999999</v>
      </c>
      <c r="K318" s="138">
        <v>22796.680999999997</v>
      </c>
      <c r="L318" s="138"/>
      <c r="M318" s="138"/>
      <c r="N318" s="138"/>
      <c r="O318" s="141">
        <f t="shared" si="9"/>
        <v>188072.61825</v>
      </c>
    </row>
    <row r="319" spans="1:15" x14ac:dyDescent="0.25">
      <c r="A319" s="537" t="s">
        <v>2571</v>
      </c>
      <c r="B319" s="537" t="s">
        <v>2631</v>
      </c>
      <c r="C319" s="106" t="s">
        <v>2650</v>
      </c>
      <c r="D319" s="128">
        <v>113</v>
      </c>
      <c r="E319" s="124">
        <v>25</v>
      </c>
      <c r="F319" s="125">
        <v>1</v>
      </c>
      <c r="G319" s="138">
        <v>13678.008599999999</v>
      </c>
      <c r="H319" s="140">
        <f t="shared" si="8"/>
        <v>164136.10319999998</v>
      </c>
      <c r="I319" s="138"/>
      <c r="J319" s="138">
        <v>1139.8340499999999</v>
      </c>
      <c r="K319" s="138">
        <v>22796.680999999997</v>
      </c>
      <c r="L319" s="138"/>
      <c r="M319" s="138"/>
      <c r="N319" s="138"/>
      <c r="O319" s="141">
        <f t="shared" si="9"/>
        <v>188072.61825</v>
      </c>
    </row>
    <row r="320" spans="1:15" x14ac:dyDescent="0.25">
      <c r="A320" s="537" t="s">
        <v>2571</v>
      </c>
      <c r="B320" s="537" t="s">
        <v>2631</v>
      </c>
      <c r="C320" s="106" t="s">
        <v>2650</v>
      </c>
      <c r="D320" s="128">
        <v>113</v>
      </c>
      <c r="E320" s="124">
        <v>25</v>
      </c>
      <c r="F320" s="125">
        <v>1</v>
      </c>
      <c r="G320" s="138">
        <v>13678.008599999999</v>
      </c>
      <c r="H320" s="140">
        <f t="shared" si="8"/>
        <v>164136.10319999998</v>
      </c>
      <c r="I320" s="138"/>
      <c r="J320" s="138">
        <v>1139.8340499999999</v>
      </c>
      <c r="K320" s="138">
        <v>22796.680999999997</v>
      </c>
      <c r="L320" s="138"/>
      <c r="M320" s="138"/>
      <c r="N320" s="138"/>
      <c r="O320" s="141">
        <f t="shared" si="9"/>
        <v>188072.61825</v>
      </c>
    </row>
    <row r="321" spans="1:15" x14ac:dyDescent="0.25">
      <c r="A321" s="537" t="s">
        <v>2571</v>
      </c>
      <c r="B321" s="537" t="s">
        <v>2631</v>
      </c>
      <c r="C321" s="106" t="s">
        <v>2650</v>
      </c>
      <c r="D321" s="128">
        <v>113</v>
      </c>
      <c r="E321" s="124">
        <v>25</v>
      </c>
      <c r="F321" s="125">
        <v>1</v>
      </c>
      <c r="G321" s="138">
        <v>13678.008599999999</v>
      </c>
      <c r="H321" s="140">
        <f t="shared" si="8"/>
        <v>164136.10319999998</v>
      </c>
      <c r="I321" s="138"/>
      <c r="J321" s="138">
        <v>1139.8340499999999</v>
      </c>
      <c r="K321" s="138">
        <v>22796.680999999997</v>
      </c>
      <c r="L321" s="138"/>
      <c r="M321" s="138"/>
      <c r="N321" s="138"/>
      <c r="O321" s="141">
        <f t="shared" si="9"/>
        <v>188072.61825</v>
      </c>
    </row>
    <row r="322" spans="1:15" x14ac:dyDescent="0.25">
      <c r="A322" s="537" t="s">
        <v>2635</v>
      </c>
      <c r="B322" s="537" t="s">
        <v>2575</v>
      </c>
      <c r="C322" s="106" t="s">
        <v>2650</v>
      </c>
      <c r="D322" s="128">
        <v>113</v>
      </c>
      <c r="E322" s="124">
        <v>25</v>
      </c>
      <c r="F322" s="125">
        <v>1</v>
      </c>
      <c r="G322" s="138">
        <v>16694.693199999998</v>
      </c>
      <c r="H322" s="140">
        <f t="shared" si="8"/>
        <v>200336.31839999999</v>
      </c>
      <c r="I322" s="138"/>
      <c r="J322" s="138">
        <v>1391.2244333333331</v>
      </c>
      <c r="K322" s="138">
        <v>27824.488666666661</v>
      </c>
      <c r="L322" s="138"/>
      <c r="M322" s="138"/>
      <c r="N322" s="138"/>
      <c r="O322" s="141">
        <f t="shared" si="9"/>
        <v>229552.03149999998</v>
      </c>
    </row>
    <row r="323" spans="1:15" x14ac:dyDescent="0.25">
      <c r="A323" s="537" t="s">
        <v>2571</v>
      </c>
      <c r="B323" s="537" t="s">
        <v>2631</v>
      </c>
      <c r="C323" s="106" t="s">
        <v>2650</v>
      </c>
      <c r="D323" s="128">
        <v>113</v>
      </c>
      <c r="E323" s="124">
        <v>25</v>
      </c>
      <c r="F323" s="125">
        <v>1</v>
      </c>
      <c r="G323" s="138">
        <v>13678.008599999999</v>
      </c>
      <c r="H323" s="140">
        <f t="shared" si="8"/>
        <v>164136.10319999998</v>
      </c>
      <c r="I323" s="138"/>
      <c r="J323" s="138">
        <v>1139.8340499999999</v>
      </c>
      <c r="K323" s="138">
        <v>22796.680999999997</v>
      </c>
      <c r="L323" s="138"/>
      <c r="M323" s="138"/>
      <c r="N323" s="138"/>
      <c r="O323" s="141">
        <f t="shared" si="9"/>
        <v>188072.61825</v>
      </c>
    </row>
    <row r="324" spans="1:15" x14ac:dyDescent="0.25">
      <c r="A324" s="537" t="s">
        <v>2571</v>
      </c>
      <c r="B324" s="537" t="s">
        <v>2631</v>
      </c>
      <c r="C324" s="106" t="s">
        <v>2650</v>
      </c>
      <c r="D324" s="128">
        <v>113</v>
      </c>
      <c r="E324" s="124">
        <v>25</v>
      </c>
      <c r="F324" s="125">
        <v>1</v>
      </c>
      <c r="G324" s="137">
        <v>13678.008599999999</v>
      </c>
      <c r="H324" s="140">
        <f t="shared" si="8"/>
        <v>164136.10319999998</v>
      </c>
      <c r="I324" s="137"/>
      <c r="J324" s="137">
        <v>1139.8340499999999</v>
      </c>
      <c r="K324" s="137">
        <v>22796.680999999997</v>
      </c>
      <c r="L324" s="137"/>
      <c r="M324" s="137"/>
      <c r="N324" s="137"/>
      <c r="O324" s="141">
        <f t="shared" si="9"/>
        <v>188072.61825</v>
      </c>
    </row>
    <row r="325" spans="1:15" x14ac:dyDescent="0.25">
      <c r="A325" s="537" t="s">
        <v>2571</v>
      </c>
      <c r="B325" s="537" t="s">
        <v>2631</v>
      </c>
      <c r="C325" s="106" t="s">
        <v>2650</v>
      </c>
      <c r="D325" s="128">
        <v>113</v>
      </c>
      <c r="E325" s="124">
        <v>25</v>
      </c>
      <c r="F325" s="125">
        <v>1</v>
      </c>
      <c r="G325" s="138">
        <v>13678.008599999999</v>
      </c>
      <c r="H325" s="140">
        <f t="shared" si="8"/>
        <v>164136.10319999998</v>
      </c>
      <c r="I325" s="138"/>
      <c r="J325" s="138">
        <v>1139.8340499999999</v>
      </c>
      <c r="K325" s="138">
        <v>22796.680999999997</v>
      </c>
      <c r="L325" s="138"/>
      <c r="M325" s="138"/>
      <c r="N325" s="138"/>
      <c r="O325" s="141">
        <f t="shared" si="9"/>
        <v>188072.61825</v>
      </c>
    </row>
    <row r="326" spans="1:15" x14ac:dyDescent="0.25">
      <c r="A326" s="537" t="s">
        <v>2571</v>
      </c>
      <c r="B326" s="537" t="s">
        <v>2631</v>
      </c>
      <c r="C326" s="106" t="s">
        <v>2650</v>
      </c>
      <c r="D326" s="128">
        <v>113</v>
      </c>
      <c r="E326" s="124">
        <v>25</v>
      </c>
      <c r="F326" s="125">
        <v>1</v>
      </c>
      <c r="G326" s="138">
        <v>13678.008599999999</v>
      </c>
      <c r="H326" s="140">
        <f t="shared" si="8"/>
        <v>164136.10319999998</v>
      </c>
      <c r="I326" s="138"/>
      <c r="J326" s="138">
        <v>1139.8340499999999</v>
      </c>
      <c r="K326" s="138">
        <v>22796.680999999997</v>
      </c>
      <c r="L326" s="138"/>
      <c r="M326" s="138"/>
      <c r="N326" s="138"/>
      <c r="O326" s="141">
        <f t="shared" si="9"/>
        <v>188072.61825</v>
      </c>
    </row>
    <row r="327" spans="1:15" x14ac:dyDescent="0.25">
      <c r="A327" s="537" t="s">
        <v>2571</v>
      </c>
      <c r="B327" s="537" t="s">
        <v>2631</v>
      </c>
      <c r="C327" s="106" t="s">
        <v>2650</v>
      </c>
      <c r="D327" s="128">
        <v>113</v>
      </c>
      <c r="E327" s="124">
        <v>25</v>
      </c>
      <c r="F327" s="125">
        <v>1</v>
      </c>
      <c r="G327" s="138">
        <v>13678.008599999999</v>
      </c>
      <c r="H327" s="140">
        <f t="shared" si="8"/>
        <v>164136.10319999998</v>
      </c>
      <c r="I327" s="138"/>
      <c r="J327" s="138">
        <v>1139.8340499999999</v>
      </c>
      <c r="K327" s="138">
        <v>22796.680999999997</v>
      </c>
      <c r="L327" s="138"/>
      <c r="M327" s="138"/>
      <c r="N327" s="138"/>
      <c r="O327" s="141">
        <f t="shared" si="9"/>
        <v>188072.61825</v>
      </c>
    </row>
    <row r="328" spans="1:15" x14ac:dyDescent="0.25">
      <c r="A328" s="537" t="s">
        <v>2652</v>
      </c>
      <c r="B328" s="537" t="s">
        <v>2631</v>
      </c>
      <c r="C328" s="106" t="s">
        <v>2650</v>
      </c>
      <c r="D328" s="128">
        <v>113</v>
      </c>
      <c r="E328" s="124">
        <v>25</v>
      </c>
      <c r="F328" s="125">
        <v>1</v>
      </c>
      <c r="G328" s="138">
        <v>11967.796600000001</v>
      </c>
      <c r="H328" s="140">
        <f t="shared" si="8"/>
        <v>143613.55920000002</v>
      </c>
      <c r="I328" s="138"/>
      <c r="J328" s="138">
        <v>997.31638333333353</v>
      </c>
      <c r="K328" s="138">
        <v>19946.327666666672</v>
      </c>
      <c r="L328" s="138"/>
      <c r="M328" s="138"/>
      <c r="N328" s="138"/>
      <c r="O328" s="141">
        <f t="shared" si="9"/>
        <v>164557.20325000002</v>
      </c>
    </row>
    <row r="329" spans="1:15" x14ac:dyDescent="0.25">
      <c r="A329" s="537" t="s">
        <v>2653</v>
      </c>
      <c r="B329" s="537"/>
      <c r="C329" s="106" t="s">
        <v>2650</v>
      </c>
      <c r="D329" s="128">
        <v>113</v>
      </c>
      <c r="E329" s="124">
        <v>25</v>
      </c>
      <c r="F329" s="125">
        <v>1</v>
      </c>
      <c r="G329" s="138">
        <v>11967.796600000001</v>
      </c>
      <c r="H329" s="140">
        <f t="shared" ref="H329:H392" si="10">IF(G329="","",IF(E329="","Se requiere asignar la fuente de financiamiento (FF)",IF(F329="","Es necesario establcer el número de plazas (No.)",IF(G329="","Se necesita establcer un monto mensual",F329*G329*12))))</f>
        <v>143613.55920000002</v>
      </c>
      <c r="I329" s="138"/>
      <c r="J329" s="138">
        <v>997.31638333333353</v>
      </c>
      <c r="K329" s="138">
        <v>19946.327666666672</v>
      </c>
      <c r="L329" s="138"/>
      <c r="M329" s="138"/>
      <c r="N329" s="138"/>
      <c r="O329" s="141">
        <f t="shared" ref="O329:O392" si="11">SUM(H329:N329)</f>
        <v>164557.20325000002</v>
      </c>
    </row>
    <row r="330" spans="1:15" x14ac:dyDescent="0.25">
      <c r="A330" s="537" t="s">
        <v>2575</v>
      </c>
      <c r="B330" s="537"/>
      <c r="C330" s="106" t="s">
        <v>2650</v>
      </c>
      <c r="D330" s="128">
        <v>113</v>
      </c>
      <c r="E330" s="124">
        <v>25</v>
      </c>
      <c r="F330" s="125">
        <v>1</v>
      </c>
      <c r="G330" s="138">
        <v>8603.0750000000007</v>
      </c>
      <c r="H330" s="140">
        <f t="shared" si="10"/>
        <v>103236.90000000001</v>
      </c>
      <c r="I330" s="138"/>
      <c r="J330" s="138">
        <v>716.92291666666677</v>
      </c>
      <c r="K330" s="138">
        <v>14338.458333333336</v>
      </c>
      <c r="L330" s="138"/>
      <c r="M330" s="138"/>
      <c r="N330" s="138"/>
      <c r="O330" s="141">
        <f t="shared" si="11"/>
        <v>118292.28125</v>
      </c>
    </row>
    <row r="331" spans="1:15" x14ac:dyDescent="0.25">
      <c r="A331" s="537" t="s">
        <v>2652</v>
      </c>
      <c r="B331" s="537" t="s">
        <v>2631</v>
      </c>
      <c r="C331" s="106" t="s">
        <v>2650</v>
      </c>
      <c r="D331" s="128">
        <v>113</v>
      </c>
      <c r="E331" s="124">
        <v>25</v>
      </c>
      <c r="F331" s="125">
        <v>1</v>
      </c>
      <c r="G331" s="138">
        <v>11967.796600000001</v>
      </c>
      <c r="H331" s="140">
        <f t="shared" si="10"/>
        <v>143613.55920000002</v>
      </c>
      <c r="I331" s="138"/>
      <c r="J331" s="138">
        <v>997.31638333333353</v>
      </c>
      <c r="K331" s="138">
        <v>19946.327666666672</v>
      </c>
      <c r="L331" s="138"/>
      <c r="M331" s="138"/>
      <c r="N331" s="138"/>
      <c r="O331" s="141">
        <f t="shared" si="11"/>
        <v>164557.20325000002</v>
      </c>
    </row>
    <row r="332" spans="1:15" x14ac:dyDescent="0.25">
      <c r="A332" s="537" t="s">
        <v>2654</v>
      </c>
      <c r="B332" s="537"/>
      <c r="C332" s="106" t="s">
        <v>2650</v>
      </c>
      <c r="D332" s="128">
        <v>113</v>
      </c>
      <c r="E332" s="124">
        <v>25</v>
      </c>
      <c r="F332" s="125">
        <v>1</v>
      </c>
      <c r="G332" s="138">
        <v>11967.796600000001</v>
      </c>
      <c r="H332" s="140">
        <f t="shared" si="10"/>
        <v>143613.55920000002</v>
      </c>
      <c r="I332" s="138"/>
      <c r="J332" s="138">
        <v>997.31638333333353</v>
      </c>
      <c r="K332" s="138">
        <v>19946.327666666672</v>
      </c>
      <c r="L332" s="138"/>
      <c r="M332" s="138"/>
      <c r="N332" s="138"/>
      <c r="O332" s="141">
        <f t="shared" si="11"/>
        <v>164557.20325000002</v>
      </c>
    </row>
    <row r="333" spans="1:15" x14ac:dyDescent="0.25">
      <c r="A333" s="537" t="s">
        <v>2652</v>
      </c>
      <c r="B333" s="537" t="s">
        <v>2631</v>
      </c>
      <c r="C333" s="106" t="s">
        <v>2650</v>
      </c>
      <c r="D333" s="128">
        <v>113</v>
      </c>
      <c r="E333" s="124">
        <v>25</v>
      </c>
      <c r="F333" s="125">
        <v>1</v>
      </c>
      <c r="G333" s="137">
        <v>11967.796600000001</v>
      </c>
      <c r="H333" s="140">
        <f t="shared" si="10"/>
        <v>143613.55920000002</v>
      </c>
      <c r="I333" s="137"/>
      <c r="J333" s="137">
        <v>997.31638333333353</v>
      </c>
      <c r="K333" s="137">
        <v>19946.327666666672</v>
      </c>
      <c r="L333" s="137"/>
      <c r="M333" s="137"/>
      <c r="N333" s="137"/>
      <c r="O333" s="141">
        <f t="shared" si="11"/>
        <v>164557.20325000002</v>
      </c>
    </row>
    <row r="334" spans="1:15" x14ac:dyDescent="0.25">
      <c r="A334" s="537" t="s">
        <v>2655</v>
      </c>
      <c r="B334" s="537"/>
      <c r="C334" s="106" t="s">
        <v>2650</v>
      </c>
      <c r="D334" s="128">
        <v>113</v>
      </c>
      <c r="E334" s="124">
        <v>25</v>
      </c>
      <c r="F334" s="125">
        <v>1</v>
      </c>
      <c r="G334" s="138">
        <v>13574.5142</v>
      </c>
      <c r="H334" s="140">
        <f t="shared" si="10"/>
        <v>162894.1704</v>
      </c>
      <c r="I334" s="138"/>
      <c r="J334" s="138">
        <v>1131.2095166666668</v>
      </c>
      <c r="K334" s="138">
        <v>22624.190333333336</v>
      </c>
      <c r="L334" s="138"/>
      <c r="M334" s="138"/>
      <c r="N334" s="138"/>
      <c r="O334" s="141">
        <f t="shared" si="11"/>
        <v>186649.57024999999</v>
      </c>
    </row>
    <row r="335" spans="1:15" x14ac:dyDescent="0.25">
      <c r="A335" s="537" t="s">
        <v>2652</v>
      </c>
      <c r="B335" s="537" t="s">
        <v>2631</v>
      </c>
      <c r="C335" s="106" t="s">
        <v>2650</v>
      </c>
      <c r="D335" s="128">
        <v>113</v>
      </c>
      <c r="E335" s="124">
        <v>25</v>
      </c>
      <c r="F335" s="125">
        <v>1</v>
      </c>
      <c r="G335" s="138">
        <v>11967.796600000001</v>
      </c>
      <c r="H335" s="140">
        <f t="shared" si="10"/>
        <v>143613.55920000002</v>
      </c>
      <c r="I335" s="138"/>
      <c r="J335" s="138">
        <v>997.31638333333353</v>
      </c>
      <c r="K335" s="138">
        <v>19946.327666666672</v>
      </c>
      <c r="L335" s="138"/>
      <c r="M335" s="138"/>
      <c r="N335" s="138"/>
      <c r="O335" s="141">
        <f t="shared" si="11"/>
        <v>164557.20325000002</v>
      </c>
    </row>
    <row r="336" spans="1:15" x14ac:dyDescent="0.25">
      <c r="A336" s="537" t="s">
        <v>2652</v>
      </c>
      <c r="B336" s="537" t="s">
        <v>2631</v>
      </c>
      <c r="C336" s="106" t="s">
        <v>2650</v>
      </c>
      <c r="D336" s="128">
        <v>113</v>
      </c>
      <c r="E336" s="124">
        <v>25</v>
      </c>
      <c r="F336" s="125">
        <v>1</v>
      </c>
      <c r="G336" s="137">
        <v>11967.796600000001</v>
      </c>
      <c r="H336" s="140">
        <f t="shared" si="10"/>
        <v>143613.55920000002</v>
      </c>
      <c r="I336" s="137"/>
      <c r="J336" s="137">
        <v>997.31638333333353</v>
      </c>
      <c r="K336" s="137">
        <v>19946.327666666672</v>
      </c>
      <c r="L336" s="137"/>
      <c r="M336" s="137"/>
      <c r="N336" s="137"/>
      <c r="O336" s="141">
        <f t="shared" si="11"/>
        <v>164557.20325000002</v>
      </c>
    </row>
    <row r="337" spans="1:15" x14ac:dyDescent="0.25">
      <c r="A337" s="537" t="s">
        <v>2631</v>
      </c>
      <c r="B337" s="537" t="s">
        <v>2631</v>
      </c>
      <c r="C337" s="106" t="s">
        <v>2650</v>
      </c>
      <c r="D337" s="128">
        <v>113</v>
      </c>
      <c r="E337" s="124">
        <v>25</v>
      </c>
      <c r="F337" s="125">
        <v>1</v>
      </c>
      <c r="G337" s="137">
        <v>10776.910600000001</v>
      </c>
      <c r="H337" s="140">
        <f t="shared" si="10"/>
        <v>129322.92720000001</v>
      </c>
      <c r="I337" s="137"/>
      <c r="J337" s="137">
        <v>898.07588333333342</v>
      </c>
      <c r="K337" s="137">
        <v>17961.517666666667</v>
      </c>
      <c r="L337" s="137"/>
      <c r="M337" s="137"/>
      <c r="N337" s="137"/>
      <c r="O337" s="141">
        <f t="shared" si="11"/>
        <v>148182.52075000003</v>
      </c>
    </row>
    <row r="338" spans="1:15" x14ac:dyDescent="0.25">
      <c r="A338" s="537" t="s">
        <v>2571</v>
      </c>
      <c r="B338" s="537" t="s">
        <v>2631</v>
      </c>
      <c r="C338" s="106" t="s">
        <v>2650</v>
      </c>
      <c r="D338" s="128">
        <v>113</v>
      </c>
      <c r="E338" s="124">
        <v>25</v>
      </c>
      <c r="F338" s="125">
        <v>1</v>
      </c>
      <c r="G338" s="138">
        <v>13678.008599999999</v>
      </c>
      <c r="H338" s="140">
        <f t="shared" si="10"/>
        <v>164136.10319999998</v>
      </c>
      <c r="I338" s="138"/>
      <c r="J338" s="138">
        <v>1139.8340499999999</v>
      </c>
      <c r="K338" s="138">
        <v>22796.680999999997</v>
      </c>
      <c r="L338" s="138"/>
      <c r="M338" s="138"/>
      <c r="N338" s="138"/>
      <c r="O338" s="141">
        <f t="shared" si="11"/>
        <v>188072.61825</v>
      </c>
    </row>
    <row r="339" spans="1:15" x14ac:dyDescent="0.25">
      <c r="A339" s="537" t="s">
        <v>2635</v>
      </c>
      <c r="B339" s="537"/>
      <c r="C339" s="106" t="s">
        <v>2650</v>
      </c>
      <c r="D339" s="128">
        <v>113</v>
      </c>
      <c r="E339" s="124">
        <v>25</v>
      </c>
      <c r="F339" s="125">
        <v>1</v>
      </c>
      <c r="G339" s="138">
        <v>16907.0792</v>
      </c>
      <c r="H339" s="140">
        <f t="shared" si="10"/>
        <v>202884.9504</v>
      </c>
      <c r="I339" s="138"/>
      <c r="J339" s="138">
        <v>1408.9232666666667</v>
      </c>
      <c r="K339" s="138">
        <v>28178.465333333334</v>
      </c>
      <c r="L339" s="138"/>
      <c r="M339" s="138"/>
      <c r="N339" s="138"/>
      <c r="O339" s="141">
        <f t="shared" si="11"/>
        <v>232472.33900000001</v>
      </c>
    </row>
    <row r="340" spans="1:15" x14ac:dyDescent="0.25">
      <c r="A340" s="537" t="s">
        <v>2651</v>
      </c>
      <c r="B340" s="537"/>
      <c r="C340" s="106" t="s">
        <v>2650</v>
      </c>
      <c r="D340" s="128">
        <v>113</v>
      </c>
      <c r="E340" s="124">
        <v>25</v>
      </c>
      <c r="F340" s="125">
        <v>1</v>
      </c>
      <c r="G340" s="137">
        <v>33936.2958</v>
      </c>
      <c r="H340" s="140">
        <f t="shared" si="10"/>
        <v>407235.54960000003</v>
      </c>
      <c r="I340" s="137"/>
      <c r="J340" s="137">
        <v>2828.0246499999998</v>
      </c>
      <c r="K340" s="137">
        <v>56560.492999999995</v>
      </c>
      <c r="L340" s="137"/>
      <c r="M340" s="137"/>
      <c r="N340" s="137"/>
      <c r="O340" s="141">
        <f t="shared" si="11"/>
        <v>466624.06725000002</v>
      </c>
    </row>
    <row r="341" spans="1:15" x14ac:dyDescent="0.25">
      <c r="A341" s="537" t="s">
        <v>2652</v>
      </c>
      <c r="B341" s="537" t="s">
        <v>2631</v>
      </c>
      <c r="C341" s="106" t="s">
        <v>2650</v>
      </c>
      <c r="D341" s="128">
        <v>113</v>
      </c>
      <c r="E341" s="124">
        <v>25</v>
      </c>
      <c r="F341" s="125">
        <v>1</v>
      </c>
      <c r="G341" s="138">
        <v>11967.034400000002</v>
      </c>
      <c r="H341" s="140">
        <f t="shared" si="10"/>
        <v>143604.41280000002</v>
      </c>
      <c r="I341" s="138"/>
      <c r="J341" s="138">
        <v>997.25286666666693</v>
      </c>
      <c r="K341" s="138">
        <v>19945.057333333338</v>
      </c>
      <c r="L341" s="138"/>
      <c r="M341" s="138"/>
      <c r="N341" s="138"/>
      <c r="O341" s="141">
        <f t="shared" si="11"/>
        <v>164546.72300000003</v>
      </c>
    </row>
    <row r="342" spans="1:15" x14ac:dyDescent="0.25">
      <c r="A342" s="537" t="s">
        <v>2571</v>
      </c>
      <c r="B342" s="537" t="s">
        <v>2631</v>
      </c>
      <c r="C342" s="106" t="s">
        <v>2650</v>
      </c>
      <c r="D342" s="128">
        <v>113</v>
      </c>
      <c r="E342" s="124">
        <v>25</v>
      </c>
      <c r="F342" s="125">
        <v>1</v>
      </c>
      <c r="G342" s="138">
        <v>14468.1216</v>
      </c>
      <c r="H342" s="140">
        <f t="shared" si="10"/>
        <v>173617.45920000001</v>
      </c>
      <c r="I342" s="138"/>
      <c r="J342" s="138">
        <v>1205.6768000000002</v>
      </c>
      <c r="K342" s="138">
        <v>24113.536000000004</v>
      </c>
      <c r="L342" s="138"/>
      <c r="M342" s="138"/>
      <c r="N342" s="138"/>
      <c r="O342" s="141">
        <f t="shared" si="11"/>
        <v>198936.67199999999</v>
      </c>
    </row>
    <row r="343" spans="1:15" x14ac:dyDescent="0.25">
      <c r="A343" s="537" t="s">
        <v>2631</v>
      </c>
      <c r="B343" s="537" t="s">
        <v>2631</v>
      </c>
      <c r="C343" s="106" t="s">
        <v>2650</v>
      </c>
      <c r="D343" s="128">
        <v>113</v>
      </c>
      <c r="E343" s="124">
        <v>25</v>
      </c>
      <c r="F343" s="125">
        <v>1</v>
      </c>
      <c r="G343" s="138">
        <v>10613.6556</v>
      </c>
      <c r="H343" s="140">
        <f t="shared" si="10"/>
        <v>127363.86720000001</v>
      </c>
      <c r="I343" s="138"/>
      <c r="J343" s="138">
        <v>884.47130000000004</v>
      </c>
      <c r="K343" s="138">
        <v>17689.425999999999</v>
      </c>
      <c r="L343" s="138"/>
      <c r="M343" s="138"/>
      <c r="N343" s="138"/>
      <c r="O343" s="141">
        <f t="shared" si="11"/>
        <v>145937.76450000002</v>
      </c>
    </row>
    <row r="344" spans="1:15" x14ac:dyDescent="0.25">
      <c r="A344" s="537" t="s">
        <v>2631</v>
      </c>
      <c r="B344" s="537" t="s">
        <v>2631</v>
      </c>
      <c r="C344" s="106" t="s">
        <v>2650</v>
      </c>
      <c r="D344" s="128">
        <v>113</v>
      </c>
      <c r="E344" s="124">
        <v>25</v>
      </c>
      <c r="F344" s="125">
        <v>1</v>
      </c>
      <c r="G344" s="138">
        <v>12673.902799999998</v>
      </c>
      <c r="H344" s="140">
        <f t="shared" si="10"/>
        <v>152086.83359999998</v>
      </c>
      <c r="I344" s="138"/>
      <c r="J344" s="138">
        <v>1056.1585666666665</v>
      </c>
      <c r="K344" s="138">
        <v>21123.171333333328</v>
      </c>
      <c r="L344" s="138"/>
      <c r="M344" s="138"/>
      <c r="N344" s="138"/>
      <c r="O344" s="141">
        <f t="shared" si="11"/>
        <v>174266.1635</v>
      </c>
    </row>
    <row r="345" spans="1:15" x14ac:dyDescent="0.25">
      <c r="A345" s="537" t="s">
        <v>2631</v>
      </c>
      <c r="B345" s="537" t="s">
        <v>2631</v>
      </c>
      <c r="C345" s="106" t="s">
        <v>2650</v>
      </c>
      <c r="D345" s="128">
        <v>113</v>
      </c>
      <c r="E345" s="124">
        <v>25</v>
      </c>
      <c r="F345" s="125">
        <v>1</v>
      </c>
      <c r="G345" s="138">
        <v>10604.055999999999</v>
      </c>
      <c r="H345" s="140">
        <f t="shared" si="10"/>
        <v>127248.67199999999</v>
      </c>
      <c r="I345" s="138"/>
      <c r="J345" s="138">
        <v>883.67133333333322</v>
      </c>
      <c r="K345" s="138">
        <v>17673.426666666666</v>
      </c>
      <c r="L345" s="138"/>
      <c r="M345" s="138"/>
      <c r="N345" s="138"/>
      <c r="O345" s="141">
        <f t="shared" si="11"/>
        <v>145805.76999999999</v>
      </c>
    </row>
    <row r="346" spans="1:15" x14ac:dyDescent="0.25">
      <c r="A346" s="537" t="s">
        <v>2652</v>
      </c>
      <c r="B346" s="537" t="s">
        <v>2631</v>
      </c>
      <c r="C346" s="106" t="s">
        <v>2650</v>
      </c>
      <c r="D346" s="128">
        <v>113</v>
      </c>
      <c r="E346" s="124">
        <v>25</v>
      </c>
      <c r="F346" s="125">
        <v>1</v>
      </c>
      <c r="G346" s="138">
        <v>11967.034400000002</v>
      </c>
      <c r="H346" s="140">
        <f t="shared" si="10"/>
        <v>143604.41280000002</v>
      </c>
      <c r="I346" s="138"/>
      <c r="J346" s="138">
        <v>997.25286666666693</v>
      </c>
      <c r="K346" s="138">
        <v>19945.057333333338</v>
      </c>
      <c r="L346" s="138"/>
      <c r="M346" s="138"/>
      <c r="N346" s="138"/>
      <c r="O346" s="141">
        <f t="shared" si="11"/>
        <v>164546.72300000003</v>
      </c>
    </row>
    <row r="347" spans="1:15" x14ac:dyDescent="0.25">
      <c r="A347" s="537" t="s">
        <v>2631</v>
      </c>
      <c r="B347" s="537" t="s">
        <v>2631</v>
      </c>
      <c r="C347" s="106" t="s">
        <v>2650</v>
      </c>
      <c r="D347" s="128">
        <v>113</v>
      </c>
      <c r="E347" s="124">
        <v>25</v>
      </c>
      <c r="F347" s="125">
        <v>1</v>
      </c>
      <c r="G347" s="138">
        <v>10604.055999999999</v>
      </c>
      <c r="H347" s="140">
        <f t="shared" si="10"/>
        <v>127248.67199999999</v>
      </c>
      <c r="I347" s="138"/>
      <c r="J347" s="138">
        <v>883.67133333333322</v>
      </c>
      <c r="K347" s="138">
        <v>17673.426666666666</v>
      </c>
      <c r="L347" s="138"/>
      <c r="M347" s="138"/>
      <c r="N347" s="138"/>
      <c r="O347" s="141">
        <f t="shared" si="11"/>
        <v>145805.76999999999</v>
      </c>
    </row>
    <row r="348" spans="1:15" x14ac:dyDescent="0.25">
      <c r="A348" s="537" t="s">
        <v>2631</v>
      </c>
      <c r="B348" s="537" t="s">
        <v>2631</v>
      </c>
      <c r="C348" s="106" t="s">
        <v>2650</v>
      </c>
      <c r="D348" s="128">
        <v>113</v>
      </c>
      <c r="E348" s="124">
        <v>25</v>
      </c>
      <c r="F348" s="125">
        <v>1</v>
      </c>
      <c r="G348" s="138">
        <v>10604.055999999999</v>
      </c>
      <c r="H348" s="140">
        <f t="shared" si="10"/>
        <v>127248.67199999999</v>
      </c>
      <c r="I348" s="138"/>
      <c r="J348" s="138">
        <v>883.67133333333322</v>
      </c>
      <c r="K348" s="138">
        <v>17673.426666666666</v>
      </c>
      <c r="L348" s="138"/>
      <c r="M348" s="138"/>
      <c r="N348" s="138"/>
      <c r="O348" s="141">
        <f t="shared" si="11"/>
        <v>145805.76999999999</v>
      </c>
    </row>
    <row r="349" spans="1:15" x14ac:dyDescent="0.25">
      <c r="A349" s="537" t="s">
        <v>2631</v>
      </c>
      <c r="B349" s="537" t="s">
        <v>2631</v>
      </c>
      <c r="C349" s="106" t="s">
        <v>2650</v>
      </c>
      <c r="D349" s="128">
        <v>113</v>
      </c>
      <c r="E349" s="124">
        <v>25</v>
      </c>
      <c r="F349" s="125">
        <v>1</v>
      </c>
      <c r="G349" s="138">
        <v>10604.055999999999</v>
      </c>
      <c r="H349" s="140">
        <f t="shared" si="10"/>
        <v>127248.67199999999</v>
      </c>
      <c r="I349" s="138"/>
      <c r="J349" s="138">
        <v>883.67133333333322</v>
      </c>
      <c r="K349" s="138">
        <v>17673.426666666666</v>
      </c>
      <c r="L349" s="138"/>
      <c r="M349" s="138"/>
      <c r="N349" s="138"/>
      <c r="O349" s="141">
        <f t="shared" si="11"/>
        <v>145805.76999999999</v>
      </c>
    </row>
    <row r="350" spans="1:15" x14ac:dyDescent="0.25">
      <c r="A350" s="537" t="s">
        <v>2571</v>
      </c>
      <c r="B350" s="537" t="s">
        <v>2631</v>
      </c>
      <c r="C350" s="106" t="s">
        <v>2650</v>
      </c>
      <c r="D350" s="128">
        <v>113</v>
      </c>
      <c r="E350" s="124">
        <v>25</v>
      </c>
      <c r="F350" s="125">
        <v>1</v>
      </c>
      <c r="G350" s="137">
        <v>13678.008599999999</v>
      </c>
      <c r="H350" s="140">
        <f t="shared" si="10"/>
        <v>164136.10319999998</v>
      </c>
      <c r="I350" s="137"/>
      <c r="J350" s="137">
        <v>1139.8340499999999</v>
      </c>
      <c r="K350" s="137">
        <v>22796.680999999997</v>
      </c>
      <c r="L350" s="137"/>
      <c r="M350" s="137"/>
      <c r="N350" s="137"/>
      <c r="O350" s="141">
        <f t="shared" si="11"/>
        <v>188072.61825</v>
      </c>
    </row>
    <row r="351" spans="1:15" x14ac:dyDescent="0.25">
      <c r="A351" s="537" t="s">
        <v>2575</v>
      </c>
      <c r="B351" s="537"/>
      <c r="C351" s="106" t="s">
        <v>2650</v>
      </c>
      <c r="D351" s="128">
        <v>113</v>
      </c>
      <c r="E351" s="124">
        <v>25</v>
      </c>
      <c r="F351" s="125">
        <v>1</v>
      </c>
      <c r="G351" s="138">
        <v>8603.0750000000007</v>
      </c>
      <c r="H351" s="140">
        <f t="shared" si="10"/>
        <v>103236.90000000001</v>
      </c>
      <c r="I351" s="138"/>
      <c r="J351" s="138">
        <v>716.92291666666677</v>
      </c>
      <c r="K351" s="138">
        <v>14338.458333333336</v>
      </c>
      <c r="L351" s="138"/>
      <c r="M351" s="138"/>
      <c r="N351" s="138"/>
      <c r="O351" s="141">
        <f t="shared" si="11"/>
        <v>118292.28125</v>
      </c>
    </row>
    <row r="352" spans="1:15" x14ac:dyDescent="0.25">
      <c r="A352" s="537" t="s">
        <v>2631</v>
      </c>
      <c r="B352" s="537" t="s">
        <v>2631</v>
      </c>
      <c r="C352" s="106" t="s">
        <v>2650</v>
      </c>
      <c r="D352" s="128">
        <v>113</v>
      </c>
      <c r="E352" s="124">
        <v>25</v>
      </c>
      <c r="F352" s="125">
        <v>1</v>
      </c>
      <c r="G352" s="138">
        <v>10604.055999999999</v>
      </c>
      <c r="H352" s="140">
        <f t="shared" si="10"/>
        <v>127248.67199999999</v>
      </c>
      <c r="I352" s="138"/>
      <c r="J352" s="138">
        <v>883.67133333333322</v>
      </c>
      <c r="K352" s="138">
        <v>17673.426666666666</v>
      </c>
      <c r="L352" s="138"/>
      <c r="M352" s="138"/>
      <c r="N352" s="138"/>
      <c r="O352" s="141">
        <f t="shared" si="11"/>
        <v>145805.76999999999</v>
      </c>
    </row>
    <row r="353" spans="1:15" x14ac:dyDescent="0.25">
      <c r="A353" s="537" t="s">
        <v>2631</v>
      </c>
      <c r="B353" s="537" t="s">
        <v>2631</v>
      </c>
      <c r="C353" s="106" t="s">
        <v>2650</v>
      </c>
      <c r="D353" s="128">
        <v>113</v>
      </c>
      <c r="E353" s="124">
        <v>25</v>
      </c>
      <c r="F353" s="125">
        <v>1</v>
      </c>
      <c r="G353" s="138">
        <v>10604.055999999999</v>
      </c>
      <c r="H353" s="140">
        <f t="shared" si="10"/>
        <v>127248.67199999999</v>
      </c>
      <c r="I353" s="138"/>
      <c r="J353" s="138">
        <v>883.67133333333322</v>
      </c>
      <c r="K353" s="138">
        <v>17673.426666666666</v>
      </c>
      <c r="L353" s="138"/>
      <c r="M353" s="138"/>
      <c r="N353" s="138"/>
      <c r="O353" s="141">
        <f t="shared" si="11"/>
        <v>145805.76999999999</v>
      </c>
    </row>
    <row r="354" spans="1:15" x14ac:dyDescent="0.25">
      <c r="A354" s="537" t="s">
        <v>2571</v>
      </c>
      <c r="B354" s="537" t="s">
        <v>2631</v>
      </c>
      <c r="C354" s="106" t="s">
        <v>2650</v>
      </c>
      <c r="D354" s="128">
        <v>113</v>
      </c>
      <c r="E354" s="124">
        <v>25</v>
      </c>
      <c r="F354" s="125">
        <v>1</v>
      </c>
      <c r="G354" s="138">
        <v>13554.985400000001</v>
      </c>
      <c r="H354" s="140">
        <f t="shared" si="10"/>
        <v>162659.8248</v>
      </c>
      <c r="I354" s="138"/>
      <c r="J354" s="138">
        <v>1129.5821166666669</v>
      </c>
      <c r="K354" s="138">
        <v>22591.642333333337</v>
      </c>
      <c r="L354" s="138"/>
      <c r="M354" s="138"/>
      <c r="N354" s="138"/>
      <c r="O354" s="141">
        <f t="shared" si="11"/>
        <v>186381.04924999998</v>
      </c>
    </row>
    <row r="355" spans="1:15" x14ac:dyDescent="0.25">
      <c r="A355" s="537" t="s">
        <v>2631</v>
      </c>
      <c r="B355" s="537" t="s">
        <v>2631</v>
      </c>
      <c r="C355" s="106" t="s">
        <v>2650</v>
      </c>
      <c r="D355" s="128">
        <v>113</v>
      </c>
      <c r="E355" s="124">
        <v>25</v>
      </c>
      <c r="F355" s="125">
        <v>1</v>
      </c>
      <c r="G355" s="138">
        <v>10604.055999999999</v>
      </c>
      <c r="H355" s="140">
        <f t="shared" si="10"/>
        <v>127248.67199999999</v>
      </c>
      <c r="I355" s="138"/>
      <c r="J355" s="138">
        <v>883.67133333333322</v>
      </c>
      <c r="K355" s="138">
        <v>17673.426666666666</v>
      </c>
      <c r="L355" s="138"/>
      <c r="M355" s="138"/>
      <c r="N355" s="138"/>
      <c r="O355" s="141">
        <f t="shared" si="11"/>
        <v>145805.76999999999</v>
      </c>
    </row>
    <row r="356" spans="1:15" x14ac:dyDescent="0.25">
      <c r="A356" s="537" t="s">
        <v>2631</v>
      </c>
      <c r="B356" s="537" t="s">
        <v>2631</v>
      </c>
      <c r="C356" s="106" t="s">
        <v>2650</v>
      </c>
      <c r="D356" s="128">
        <v>113</v>
      </c>
      <c r="E356" s="124">
        <v>25</v>
      </c>
      <c r="F356" s="125">
        <v>1</v>
      </c>
      <c r="G356" s="138">
        <v>10604.055999999999</v>
      </c>
      <c r="H356" s="140">
        <f t="shared" si="10"/>
        <v>127248.67199999999</v>
      </c>
      <c r="I356" s="138"/>
      <c r="J356" s="138">
        <v>883.67133333333322</v>
      </c>
      <c r="K356" s="138">
        <v>17673.426666666666</v>
      </c>
      <c r="L356" s="138"/>
      <c r="M356" s="138"/>
      <c r="N356" s="138"/>
      <c r="O356" s="141">
        <f t="shared" si="11"/>
        <v>145805.76999999999</v>
      </c>
    </row>
    <row r="357" spans="1:15" x14ac:dyDescent="0.25">
      <c r="A357" s="537" t="s">
        <v>2631</v>
      </c>
      <c r="B357" s="537" t="s">
        <v>2631</v>
      </c>
      <c r="C357" s="106" t="s">
        <v>2650</v>
      </c>
      <c r="D357" s="128">
        <v>113</v>
      </c>
      <c r="E357" s="124">
        <v>25</v>
      </c>
      <c r="F357" s="125">
        <v>1</v>
      </c>
      <c r="G357" s="137">
        <v>10604.055999999999</v>
      </c>
      <c r="H357" s="140">
        <f t="shared" si="10"/>
        <v>127248.67199999999</v>
      </c>
      <c r="I357" s="137"/>
      <c r="J357" s="137">
        <v>883.67133333333322</v>
      </c>
      <c r="K357" s="137">
        <v>17673.426666666666</v>
      </c>
      <c r="L357" s="137"/>
      <c r="M357" s="137"/>
      <c r="N357" s="137"/>
      <c r="O357" s="141">
        <f t="shared" si="11"/>
        <v>145805.76999999999</v>
      </c>
    </row>
    <row r="358" spans="1:15" x14ac:dyDescent="0.25">
      <c r="A358" s="537" t="s">
        <v>2631</v>
      </c>
      <c r="B358" s="537" t="s">
        <v>2631</v>
      </c>
      <c r="C358" s="106" t="s">
        <v>2650</v>
      </c>
      <c r="D358" s="128">
        <v>113</v>
      </c>
      <c r="E358" s="124">
        <v>25</v>
      </c>
      <c r="F358" s="125">
        <v>1</v>
      </c>
      <c r="G358" s="138">
        <v>10604.055999999999</v>
      </c>
      <c r="H358" s="140">
        <f t="shared" si="10"/>
        <v>127248.67199999999</v>
      </c>
      <c r="I358" s="138"/>
      <c r="J358" s="138">
        <v>883.67133333333322</v>
      </c>
      <c r="K358" s="138">
        <v>17673.426666666666</v>
      </c>
      <c r="L358" s="138"/>
      <c r="M358" s="138"/>
      <c r="N358" s="138"/>
      <c r="O358" s="141">
        <f t="shared" si="11"/>
        <v>145805.76999999999</v>
      </c>
    </row>
    <row r="359" spans="1:15" x14ac:dyDescent="0.25">
      <c r="A359" s="537" t="s">
        <v>2631</v>
      </c>
      <c r="B359" s="537" t="s">
        <v>2631</v>
      </c>
      <c r="C359" s="106" t="s">
        <v>2650</v>
      </c>
      <c r="D359" s="128">
        <v>113</v>
      </c>
      <c r="E359" s="124">
        <v>25</v>
      </c>
      <c r="F359" s="125">
        <v>1</v>
      </c>
      <c r="G359" s="138">
        <v>10604.055999999999</v>
      </c>
      <c r="H359" s="140">
        <f t="shared" si="10"/>
        <v>127248.67199999999</v>
      </c>
      <c r="I359" s="138"/>
      <c r="J359" s="138">
        <v>883.67133333333322</v>
      </c>
      <c r="K359" s="138">
        <v>17673.426666666666</v>
      </c>
      <c r="L359" s="138"/>
      <c r="M359" s="138"/>
      <c r="N359" s="138"/>
      <c r="O359" s="141">
        <f t="shared" si="11"/>
        <v>145805.76999999999</v>
      </c>
    </row>
    <row r="360" spans="1:15" x14ac:dyDescent="0.25">
      <c r="A360" s="537" t="s">
        <v>2571</v>
      </c>
      <c r="B360" s="537" t="s">
        <v>2631</v>
      </c>
      <c r="C360" s="106" t="s">
        <v>2650</v>
      </c>
      <c r="D360" s="128">
        <v>113</v>
      </c>
      <c r="E360" s="124">
        <v>25</v>
      </c>
      <c r="F360" s="125">
        <v>1</v>
      </c>
      <c r="G360" s="138">
        <v>13678.008599999999</v>
      </c>
      <c r="H360" s="140">
        <f t="shared" si="10"/>
        <v>164136.10319999998</v>
      </c>
      <c r="I360" s="138"/>
      <c r="J360" s="138">
        <v>1139.8340499999999</v>
      </c>
      <c r="K360" s="138">
        <v>22796.680999999997</v>
      </c>
      <c r="L360" s="138"/>
      <c r="M360" s="138"/>
      <c r="N360" s="138"/>
      <c r="O360" s="141">
        <f t="shared" si="11"/>
        <v>188072.61825</v>
      </c>
    </row>
    <row r="361" spans="1:15" x14ac:dyDescent="0.25">
      <c r="A361" s="537" t="s">
        <v>2575</v>
      </c>
      <c r="B361" s="537"/>
      <c r="C361" s="106" t="s">
        <v>2650</v>
      </c>
      <c r="D361" s="128">
        <v>113</v>
      </c>
      <c r="E361" s="124">
        <v>25</v>
      </c>
      <c r="F361" s="125">
        <v>1</v>
      </c>
      <c r="G361" s="138">
        <v>8603.0750000000007</v>
      </c>
      <c r="H361" s="140">
        <f t="shared" si="10"/>
        <v>103236.90000000001</v>
      </c>
      <c r="I361" s="138"/>
      <c r="J361" s="138">
        <v>716.92291666666677</v>
      </c>
      <c r="K361" s="138">
        <v>14338.458333333336</v>
      </c>
      <c r="L361" s="138"/>
      <c r="M361" s="138"/>
      <c r="N361" s="138"/>
      <c r="O361" s="141">
        <f t="shared" si="11"/>
        <v>118292.28125</v>
      </c>
    </row>
    <row r="362" spans="1:15" x14ac:dyDescent="0.25">
      <c r="A362" s="537" t="s">
        <v>2631</v>
      </c>
      <c r="B362" s="537" t="s">
        <v>2631</v>
      </c>
      <c r="C362" s="106" t="s">
        <v>2650</v>
      </c>
      <c r="D362" s="128">
        <v>113</v>
      </c>
      <c r="E362" s="124">
        <v>25</v>
      </c>
      <c r="F362" s="125">
        <v>1</v>
      </c>
      <c r="G362" s="138">
        <v>10604.055999999999</v>
      </c>
      <c r="H362" s="140">
        <f t="shared" si="10"/>
        <v>127248.67199999999</v>
      </c>
      <c r="I362" s="138"/>
      <c r="J362" s="138">
        <v>883.67133333333322</v>
      </c>
      <c r="K362" s="138">
        <v>17673.426666666666</v>
      </c>
      <c r="L362" s="138"/>
      <c r="M362" s="138"/>
      <c r="N362" s="138"/>
      <c r="O362" s="141">
        <f t="shared" si="11"/>
        <v>145805.76999999999</v>
      </c>
    </row>
    <row r="363" spans="1:15" x14ac:dyDescent="0.25">
      <c r="A363" s="537" t="s">
        <v>2656</v>
      </c>
      <c r="B363" s="537"/>
      <c r="C363" s="106" t="s">
        <v>2657</v>
      </c>
      <c r="D363" s="128">
        <v>113</v>
      </c>
      <c r="E363" s="124">
        <v>15</v>
      </c>
      <c r="F363" s="125">
        <v>30</v>
      </c>
      <c r="G363" s="138">
        <v>3621</v>
      </c>
      <c r="H363" s="140">
        <f t="shared" si="10"/>
        <v>1303560</v>
      </c>
      <c r="I363" s="138"/>
      <c r="J363" s="138">
        <v>9053</v>
      </c>
      <c r="K363" s="138">
        <v>181058</v>
      </c>
      <c r="L363" s="138"/>
      <c r="M363" s="138"/>
      <c r="N363" s="138"/>
      <c r="O363" s="141">
        <f t="shared" si="11"/>
        <v>1493671</v>
      </c>
    </row>
    <row r="364" spans="1:15" x14ac:dyDescent="0.25">
      <c r="A364" s="537" t="s">
        <v>2663</v>
      </c>
      <c r="B364" s="537"/>
      <c r="C364" s="106" t="s">
        <v>2658</v>
      </c>
      <c r="D364" s="128">
        <v>113</v>
      </c>
      <c r="E364" s="124">
        <v>15</v>
      </c>
      <c r="F364" s="125">
        <v>1</v>
      </c>
      <c r="G364" s="138">
        <v>9418.2170000000006</v>
      </c>
      <c r="H364" s="140">
        <f t="shared" si="10"/>
        <v>113018.60400000001</v>
      </c>
      <c r="I364" s="138"/>
      <c r="J364" s="138">
        <v>784.85141666666675</v>
      </c>
      <c r="K364" s="138">
        <v>15697.028333333335</v>
      </c>
      <c r="L364" s="138"/>
      <c r="M364" s="138"/>
      <c r="N364" s="138"/>
      <c r="O364" s="141">
        <f t="shared" si="11"/>
        <v>129500.48375000001</v>
      </c>
    </row>
    <row r="365" spans="1:15" x14ac:dyDescent="0.25">
      <c r="A365" s="537" t="s">
        <v>2588</v>
      </c>
      <c r="B365" s="537"/>
      <c r="C365" s="106" t="s">
        <v>2658</v>
      </c>
      <c r="D365" s="128">
        <v>113</v>
      </c>
      <c r="E365" s="124">
        <v>15</v>
      </c>
      <c r="F365" s="125">
        <v>1</v>
      </c>
      <c r="G365" s="138">
        <v>8614.92</v>
      </c>
      <c r="H365" s="140">
        <f t="shared" si="10"/>
        <v>103379.04000000001</v>
      </c>
      <c r="I365" s="138"/>
      <c r="J365" s="138">
        <v>717.91</v>
      </c>
      <c r="K365" s="138">
        <v>14358.199999999999</v>
      </c>
      <c r="L365" s="138"/>
      <c r="M365" s="138"/>
      <c r="N365" s="138"/>
      <c r="O365" s="141">
        <f t="shared" si="11"/>
        <v>118455.15000000001</v>
      </c>
    </row>
    <row r="366" spans="1:15" x14ac:dyDescent="0.25">
      <c r="A366" s="537" t="s">
        <v>2663</v>
      </c>
      <c r="B366" s="537"/>
      <c r="C366" s="106" t="s">
        <v>2658</v>
      </c>
      <c r="D366" s="128">
        <v>113</v>
      </c>
      <c r="E366" s="124">
        <v>15</v>
      </c>
      <c r="F366" s="125">
        <v>1</v>
      </c>
      <c r="G366" s="138">
        <v>11663.575800000001</v>
      </c>
      <c r="H366" s="140">
        <f t="shared" si="10"/>
        <v>139962.90960000001</v>
      </c>
      <c r="I366" s="138"/>
      <c r="J366" s="138">
        <v>971.96465000000001</v>
      </c>
      <c r="K366" s="138">
        <v>19439.293000000001</v>
      </c>
      <c r="L366" s="138"/>
      <c r="M366" s="138"/>
      <c r="N366" s="138"/>
      <c r="O366" s="141">
        <f t="shared" si="11"/>
        <v>160374.16725000003</v>
      </c>
    </row>
    <row r="367" spans="1:15" x14ac:dyDescent="0.25">
      <c r="A367" s="537" t="s">
        <v>2663</v>
      </c>
      <c r="B367" s="537"/>
      <c r="C367" s="106" t="s">
        <v>2658</v>
      </c>
      <c r="D367" s="128">
        <v>113</v>
      </c>
      <c r="E367" s="124">
        <v>15</v>
      </c>
      <c r="F367" s="125">
        <v>1</v>
      </c>
      <c r="G367" s="137">
        <v>9664.6754000000001</v>
      </c>
      <c r="H367" s="140">
        <f t="shared" si="10"/>
        <v>115976.1048</v>
      </c>
      <c r="I367" s="137"/>
      <c r="J367" s="137">
        <v>805.3896166666666</v>
      </c>
      <c r="K367" s="137">
        <v>16107.792333333333</v>
      </c>
      <c r="L367" s="137"/>
      <c r="M367" s="137"/>
      <c r="N367" s="137"/>
      <c r="O367" s="141">
        <f t="shared" si="11"/>
        <v>132889.28675</v>
      </c>
    </row>
    <row r="368" spans="1:15" x14ac:dyDescent="0.25">
      <c r="A368" s="537" t="s">
        <v>2566</v>
      </c>
      <c r="B368" s="537"/>
      <c r="C368" s="106" t="s">
        <v>2658</v>
      </c>
      <c r="D368" s="128">
        <v>113</v>
      </c>
      <c r="E368" s="124">
        <v>15</v>
      </c>
      <c r="F368" s="125">
        <v>1</v>
      </c>
      <c r="G368" s="138">
        <v>18464.9336</v>
      </c>
      <c r="H368" s="140">
        <f t="shared" si="10"/>
        <v>221579.20319999999</v>
      </c>
      <c r="I368" s="138"/>
      <c r="J368" s="138">
        <v>1538.7444666666668</v>
      </c>
      <c r="K368" s="138">
        <v>30774.889333333333</v>
      </c>
      <c r="L368" s="138"/>
      <c r="M368" s="138"/>
      <c r="N368" s="138"/>
      <c r="O368" s="141">
        <f t="shared" si="11"/>
        <v>253892.83699999997</v>
      </c>
    </row>
    <row r="369" spans="1:15" x14ac:dyDescent="0.25">
      <c r="A369" s="537" t="s">
        <v>2588</v>
      </c>
      <c r="B369" s="537"/>
      <c r="C369" s="106" t="s">
        <v>2658</v>
      </c>
      <c r="D369" s="128">
        <v>113</v>
      </c>
      <c r="E369" s="124">
        <v>15</v>
      </c>
      <c r="F369" s="125">
        <v>1</v>
      </c>
      <c r="G369" s="138">
        <v>8614.92</v>
      </c>
      <c r="H369" s="140">
        <f t="shared" si="10"/>
        <v>103379.04000000001</v>
      </c>
      <c r="I369" s="138"/>
      <c r="J369" s="138">
        <v>717.91</v>
      </c>
      <c r="K369" s="138">
        <v>14358.199999999999</v>
      </c>
      <c r="L369" s="138"/>
      <c r="M369" s="138"/>
      <c r="N369" s="138"/>
      <c r="O369" s="141">
        <f t="shared" si="11"/>
        <v>118455.15000000001</v>
      </c>
    </row>
    <row r="370" spans="1:15" x14ac:dyDescent="0.25">
      <c r="A370" s="537" t="s">
        <v>2566</v>
      </c>
      <c r="B370" s="537"/>
      <c r="C370" s="106" t="s">
        <v>2659</v>
      </c>
      <c r="D370" s="128">
        <v>113</v>
      </c>
      <c r="E370" s="124">
        <v>15</v>
      </c>
      <c r="F370" s="125">
        <v>1</v>
      </c>
      <c r="G370" s="138">
        <v>18800.528200000001</v>
      </c>
      <c r="H370" s="140">
        <f t="shared" si="10"/>
        <v>225606.33840000001</v>
      </c>
      <c r="I370" s="138"/>
      <c r="J370" s="138">
        <v>1566.7106833333335</v>
      </c>
      <c r="K370" s="138">
        <v>31334.21366666667</v>
      </c>
      <c r="L370" s="138"/>
      <c r="M370" s="138"/>
      <c r="N370" s="138"/>
      <c r="O370" s="141">
        <f t="shared" si="11"/>
        <v>258507.26275000002</v>
      </c>
    </row>
    <row r="371" spans="1:15" x14ac:dyDescent="0.25">
      <c r="A371" s="537" t="s">
        <v>2596</v>
      </c>
      <c r="B371" s="537"/>
      <c r="C371" s="106" t="s">
        <v>2660</v>
      </c>
      <c r="D371" s="128">
        <v>113</v>
      </c>
      <c r="E371" s="124">
        <v>15</v>
      </c>
      <c r="F371" s="125">
        <v>1</v>
      </c>
      <c r="G371" s="138">
        <v>9800.0998</v>
      </c>
      <c r="H371" s="140">
        <f t="shared" si="10"/>
        <v>117601.1976</v>
      </c>
      <c r="I371" s="138"/>
      <c r="J371" s="138">
        <v>816.67498333333333</v>
      </c>
      <c r="K371" s="138">
        <v>16333.499666666665</v>
      </c>
      <c r="L371" s="138"/>
      <c r="M371" s="138"/>
      <c r="N371" s="138"/>
      <c r="O371" s="141">
        <f t="shared" si="11"/>
        <v>134751.37224999999</v>
      </c>
    </row>
    <row r="372" spans="1:15" x14ac:dyDescent="0.25">
      <c r="A372" s="537" t="s">
        <v>2596</v>
      </c>
      <c r="B372" s="537"/>
      <c r="C372" s="106" t="s">
        <v>2660</v>
      </c>
      <c r="D372" s="128">
        <v>113</v>
      </c>
      <c r="E372" s="124">
        <v>15</v>
      </c>
      <c r="F372" s="125">
        <v>1</v>
      </c>
      <c r="G372" s="138">
        <v>8512.023000000001</v>
      </c>
      <c r="H372" s="140">
        <f t="shared" si="10"/>
        <v>102144.27600000001</v>
      </c>
      <c r="I372" s="138"/>
      <c r="J372" s="138">
        <v>709.33525000000009</v>
      </c>
      <c r="K372" s="138">
        <v>14186.705</v>
      </c>
      <c r="L372" s="138"/>
      <c r="M372" s="138"/>
      <c r="N372" s="138"/>
      <c r="O372" s="141">
        <f t="shared" si="11"/>
        <v>117040.31625000002</v>
      </c>
    </row>
    <row r="373" spans="1:15" x14ac:dyDescent="0.25">
      <c r="A373" s="537" t="s">
        <v>2596</v>
      </c>
      <c r="B373" s="537"/>
      <c r="C373" s="106" t="s">
        <v>2660</v>
      </c>
      <c r="D373" s="128">
        <v>113</v>
      </c>
      <c r="E373" s="124">
        <v>15</v>
      </c>
      <c r="F373" s="125">
        <v>1</v>
      </c>
      <c r="G373" s="138">
        <v>6237.4740000000002</v>
      </c>
      <c r="H373" s="140">
        <f t="shared" si="10"/>
        <v>74849.687999999995</v>
      </c>
      <c r="I373" s="138"/>
      <c r="J373" s="138">
        <v>519.78950000000009</v>
      </c>
      <c r="K373" s="138">
        <v>10395.790000000001</v>
      </c>
      <c r="L373" s="138"/>
      <c r="M373" s="138"/>
      <c r="N373" s="138"/>
      <c r="O373" s="141">
        <f t="shared" si="11"/>
        <v>85765.267499999987</v>
      </c>
    </row>
    <row r="374" spans="1:15" x14ac:dyDescent="0.25">
      <c r="A374" s="537" t="s">
        <v>2596</v>
      </c>
      <c r="B374" s="537"/>
      <c r="C374" s="106" t="s">
        <v>2660</v>
      </c>
      <c r="D374" s="128">
        <v>113</v>
      </c>
      <c r="E374" s="124">
        <v>15</v>
      </c>
      <c r="F374" s="125">
        <v>1</v>
      </c>
      <c r="G374" s="138">
        <v>6237.4740000000002</v>
      </c>
      <c r="H374" s="140">
        <f t="shared" si="10"/>
        <v>74849.687999999995</v>
      </c>
      <c r="I374" s="138"/>
      <c r="J374" s="138">
        <v>519.78950000000009</v>
      </c>
      <c r="K374" s="138">
        <v>10395.790000000001</v>
      </c>
      <c r="L374" s="138"/>
      <c r="M374" s="138"/>
      <c r="N374" s="138"/>
      <c r="O374" s="141">
        <f t="shared" si="11"/>
        <v>85765.267499999987</v>
      </c>
    </row>
    <row r="375" spans="1:15" x14ac:dyDescent="0.25">
      <c r="A375" s="537" t="s">
        <v>2596</v>
      </c>
      <c r="B375" s="537"/>
      <c r="C375" s="106" t="s">
        <v>2660</v>
      </c>
      <c r="D375" s="128">
        <v>113</v>
      </c>
      <c r="E375" s="124">
        <v>15</v>
      </c>
      <c r="F375" s="125">
        <v>1</v>
      </c>
      <c r="G375" s="138">
        <v>8517.2760000000017</v>
      </c>
      <c r="H375" s="140">
        <f t="shared" si="10"/>
        <v>102207.31200000002</v>
      </c>
      <c r="I375" s="138"/>
      <c r="J375" s="138">
        <v>709.77300000000014</v>
      </c>
      <c r="K375" s="138">
        <v>14195.460000000003</v>
      </c>
      <c r="L375" s="138"/>
      <c r="M375" s="138"/>
      <c r="N375" s="138"/>
      <c r="O375" s="141">
        <f t="shared" si="11"/>
        <v>117112.54500000003</v>
      </c>
    </row>
    <row r="376" spans="1:15" x14ac:dyDescent="0.25">
      <c r="A376" s="537" t="s">
        <v>2655</v>
      </c>
      <c r="B376" s="537"/>
      <c r="C376" s="106" t="s">
        <v>2660</v>
      </c>
      <c r="D376" s="128">
        <v>113</v>
      </c>
      <c r="E376" s="124">
        <v>15</v>
      </c>
      <c r="F376" s="125">
        <v>1</v>
      </c>
      <c r="G376" s="138">
        <v>13686.3722</v>
      </c>
      <c r="H376" s="140">
        <f t="shared" si="10"/>
        <v>164236.4664</v>
      </c>
      <c r="I376" s="138"/>
      <c r="J376" s="138">
        <v>1140.5310166666666</v>
      </c>
      <c r="K376" s="138">
        <v>22810.620333333332</v>
      </c>
      <c r="L376" s="138"/>
      <c r="M376" s="138"/>
      <c r="N376" s="138"/>
      <c r="O376" s="141">
        <f t="shared" si="11"/>
        <v>188187.61775</v>
      </c>
    </row>
    <row r="377" spans="1:15" x14ac:dyDescent="0.25">
      <c r="A377" s="537" t="s">
        <v>2596</v>
      </c>
      <c r="B377" s="537"/>
      <c r="C377" s="106" t="s">
        <v>2660</v>
      </c>
      <c r="D377" s="128">
        <v>113</v>
      </c>
      <c r="E377" s="124">
        <v>15</v>
      </c>
      <c r="F377" s="125">
        <v>1</v>
      </c>
      <c r="G377" s="137">
        <v>11967.5494</v>
      </c>
      <c r="H377" s="140">
        <f t="shared" si="10"/>
        <v>143610.59279999998</v>
      </c>
      <c r="I377" s="137"/>
      <c r="J377" s="137">
        <v>997.29578333333336</v>
      </c>
      <c r="K377" s="137">
        <v>19945.915666666668</v>
      </c>
      <c r="L377" s="137"/>
      <c r="M377" s="137"/>
      <c r="N377" s="137"/>
      <c r="O377" s="141">
        <f t="shared" si="11"/>
        <v>164553.80424999999</v>
      </c>
    </row>
    <row r="378" spans="1:15" x14ac:dyDescent="0.25">
      <c r="A378" s="537" t="s">
        <v>2596</v>
      </c>
      <c r="B378" s="537"/>
      <c r="C378" s="106" t="s">
        <v>2660</v>
      </c>
      <c r="D378" s="128">
        <v>113</v>
      </c>
      <c r="E378" s="124">
        <v>15</v>
      </c>
      <c r="F378" s="125">
        <v>1</v>
      </c>
      <c r="G378" s="138">
        <v>8517.2760000000017</v>
      </c>
      <c r="H378" s="140">
        <f t="shared" si="10"/>
        <v>102207.31200000002</v>
      </c>
      <c r="I378" s="138"/>
      <c r="J378" s="138">
        <v>709.77300000000014</v>
      </c>
      <c r="K378" s="138">
        <v>14195.460000000003</v>
      </c>
      <c r="L378" s="138"/>
      <c r="M378" s="138"/>
      <c r="N378" s="138"/>
      <c r="O378" s="141">
        <f t="shared" si="11"/>
        <v>117112.54500000003</v>
      </c>
    </row>
    <row r="379" spans="1:15" x14ac:dyDescent="0.25">
      <c r="A379" s="537" t="s">
        <v>2596</v>
      </c>
      <c r="B379" s="537"/>
      <c r="C379" s="106" t="s">
        <v>2660</v>
      </c>
      <c r="D379" s="128">
        <v>113</v>
      </c>
      <c r="E379" s="124">
        <v>15</v>
      </c>
      <c r="F379" s="125">
        <v>1</v>
      </c>
      <c r="G379" s="138">
        <v>8614.92</v>
      </c>
      <c r="H379" s="140">
        <f t="shared" si="10"/>
        <v>103379.04000000001</v>
      </c>
      <c r="I379" s="138"/>
      <c r="J379" s="138">
        <v>717.91</v>
      </c>
      <c r="K379" s="138">
        <v>14358.199999999999</v>
      </c>
      <c r="L379" s="138"/>
      <c r="M379" s="138"/>
      <c r="N379" s="138"/>
      <c r="O379" s="141">
        <f t="shared" si="11"/>
        <v>118455.15000000001</v>
      </c>
    </row>
    <row r="380" spans="1:15" x14ac:dyDescent="0.25">
      <c r="A380" s="537" t="s">
        <v>2596</v>
      </c>
      <c r="B380" s="537"/>
      <c r="C380" s="106" t="s">
        <v>2660</v>
      </c>
      <c r="D380" s="128">
        <v>113</v>
      </c>
      <c r="E380" s="124">
        <v>15</v>
      </c>
      <c r="F380" s="125">
        <v>1</v>
      </c>
      <c r="G380" s="137">
        <v>8517.2760000000017</v>
      </c>
      <c r="H380" s="140">
        <f t="shared" si="10"/>
        <v>102207.31200000002</v>
      </c>
      <c r="I380" s="137"/>
      <c r="J380" s="137">
        <v>709.77300000000014</v>
      </c>
      <c r="K380" s="137">
        <v>14195.460000000003</v>
      </c>
      <c r="L380" s="137"/>
      <c r="M380" s="137"/>
      <c r="N380" s="137"/>
      <c r="O380" s="141">
        <f t="shared" si="11"/>
        <v>117112.54500000003</v>
      </c>
    </row>
    <row r="381" spans="1:15" x14ac:dyDescent="0.25">
      <c r="A381" s="537" t="s">
        <v>2664</v>
      </c>
      <c r="B381" s="537"/>
      <c r="C381" s="106" t="s">
        <v>2660</v>
      </c>
      <c r="D381" s="128">
        <v>113</v>
      </c>
      <c r="E381" s="124">
        <v>15</v>
      </c>
      <c r="F381" s="125">
        <v>1</v>
      </c>
      <c r="G381" s="138">
        <v>6445.1219999999994</v>
      </c>
      <c r="H381" s="140">
        <f t="shared" si="10"/>
        <v>77341.463999999993</v>
      </c>
      <c r="I381" s="138"/>
      <c r="J381" s="138">
        <v>537.09349999999995</v>
      </c>
      <c r="K381" s="138">
        <v>10741.869999999999</v>
      </c>
      <c r="L381" s="138"/>
      <c r="M381" s="138"/>
      <c r="N381" s="138"/>
      <c r="O381" s="141">
        <f t="shared" si="11"/>
        <v>88620.427499999991</v>
      </c>
    </row>
    <row r="382" spans="1:15" x14ac:dyDescent="0.25">
      <c r="A382" s="537" t="s">
        <v>2664</v>
      </c>
      <c r="B382" s="537"/>
      <c r="C382" s="106" t="s">
        <v>2660</v>
      </c>
      <c r="D382" s="128">
        <v>113</v>
      </c>
      <c r="E382" s="124">
        <v>15</v>
      </c>
      <c r="F382" s="125">
        <v>1</v>
      </c>
      <c r="G382" s="138">
        <v>8517.2760000000017</v>
      </c>
      <c r="H382" s="140">
        <f t="shared" si="10"/>
        <v>102207.31200000002</v>
      </c>
      <c r="I382" s="138"/>
      <c r="J382" s="138">
        <v>709.77300000000014</v>
      </c>
      <c r="K382" s="138">
        <v>14195.460000000003</v>
      </c>
      <c r="L382" s="138"/>
      <c r="M382" s="138"/>
      <c r="N382" s="138"/>
      <c r="O382" s="141">
        <f t="shared" si="11"/>
        <v>117112.54500000003</v>
      </c>
    </row>
    <row r="383" spans="1:15" x14ac:dyDescent="0.25">
      <c r="A383" s="537" t="s">
        <v>2664</v>
      </c>
      <c r="B383" s="537"/>
      <c r="C383" s="106" t="s">
        <v>2660</v>
      </c>
      <c r="D383" s="128">
        <v>113</v>
      </c>
      <c r="E383" s="124">
        <v>15</v>
      </c>
      <c r="F383" s="125">
        <v>1</v>
      </c>
      <c r="G383" s="138">
        <v>6237.4740000000002</v>
      </c>
      <c r="H383" s="140">
        <f t="shared" si="10"/>
        <v>74849.687999999995</v>
      </c>
      <c r="I383" s="138"/>
      <c r="J383" s="138">
        <v>519.78950000000009</v>
      </c>
      <c r="K383" s="138">
        <v>10395.790000000001</v>
      </c>
      <c r="L383" s="138"/>
      <c r="M383" s="138"/>
      <c r="N383" s="138"/>
      <c r="O383" s="141">
        <f t="shared" si="11"/>
        <v>85765.267499999987</v>
      </c>
    </row>
    <row r="384" spans="1:15" x14ac:dyDescent="0.25">
      <c r="A384" s="537" t="s">
        <v>2664</v>
      </c>
      <c r="B384" s="537"/>
      <c r="C384" s="106" t="s">
        <v>2660</v>
      </c>
      <c r="D384" s="128">
        <v>113</v>
      </c>
      <c r="E384" s="124">
        <v>15</v>
      </c>
      <c r="F384" s="125">
        <v>1</v>
      </c>
      <c r="G384" s="137">
        <v>8614.92</v>
      </c>
      <c r="H384" s="140">
        <f t="shared" si="10"/>
        <v>103379.04000000001</v>
      </c>
      <c r="I384" s="137"/>
      <c r="J384" s="137">
        <v>717.91</v>
      </c>
      <c r="K384" s="137">
        <v>14358.199999999999</v>
      </c>
      <c r="L384" s="137"/>
      <c r="M384" s="137"/>
      <c r="N384" s="137"/>
      <c r="O384" s="141">
        <f t="shared" si="11"/>
        <v>118455.15000000001</v>
      </c>
    </row>
    <row r="385" spans="1:15" x14ac:dyDescent="0.25">
      <c r="A385" s="537" t="s">
        <v>2655</v>
      </c>
      <c r="B385" s="537"/>
      <c r="C385" s="106" t="s">
        <v>2660</v>
      </c>
      <c r="D385" s="128">
        <v>113</v>
      </c>
      <c r="E385" s="124">
        <v>15</v>
      </c>
      <c r="F385" s="125">
        <v>1</v>
      </c>
      <c r="G385" s="137">
        <v>9477.132999999998</v>
      </c>
      <c r="H385" s="140">
        <f t="shared" si="10"/>
        <v>113725.59599999998</v>
      </c>
      <c r="I385" s="137"/>
      <c r="J385" s="137">
        <v>789.76108333333309</v>
      </c>
      <c r="K385" s="137">
        <v>15795.221666666663</v>
      </c>
      <c r="L385" s="137"/>
      <c r="M385" s="137"/>
      <c r="N385" s="137"/>
      <c r="O385" s="141">
        <f t="shared" si="11"/>
        <v>130310.57874999997</v>
      </c>
    </row>
    <row r="386" spans="1:15" x14ac:dyDescent="0.25">
      <c r="A386" s="537" t="s">
        <v>2596</v>
      </c>
      <c r="B386" s="537"/>
      <c r="C386" s="106" t="s">
        <v>2660</v>
      </c>
      <c r="D386" s="128">
        <v>113</v>
      </c>
      <c r="E386" s="124">
        <v>15</v>
      </c>
      <c r="F386" s="125">
        <v>1</v>
      </c>
      <c r="G386" s="138">
        <v>8517.2760000000017</v>
      </c>
      <c r="H386" s="140">
        <f t="shared" si="10"/>
        <v>102207.31200000002</v>
      </c>
      <c r="I386" s="138"/>
      <c r="J386" s="138">
        <v>709.77300000000014</v>
      </c>
      <c r="K386" s="138">
        <v>14195.460000000003</v>
      </c>
      <c r="L386" s="138"/>
      <c r="M386" s="138"/>
      <c r="N386" s="138"/>
      <c r="O386" s="141">
        <f t="shared" si="11"/>
        <v>117112.54500000003</v>
      </c>
    </row>
    <row r="387" spans="1:15" x14ac:dyDescent="0.25">
      <c r="A387" s="537" t="s">
        <v>2575</v>
      </c>
      <c r="B387" s="537"/>
      <c r="C387" s="106" t="s">
        <v>2660</v>
      </c>
      <c r="D387" s="128">
        <v>113</v>
      </c>
      <c r="E387" s="124">
        <v>15</v>
      </c>
      <c r="F387" s="125">
        <v>1</v>
      </c>
      <c r="G387" s="138">
        <v>8517.2760000000017</v>
      </c>
      <c r="H387" s="140">
        <f t="shared" si="10"/>
        <v>102207.31200000002</v>
      </c>
      <c r="I387" s="138"/>
      <c r="J387" s="138">
        <v>709.77300000000014</v>
      </c>
      <c r="K387" s="138">
        <v>14195.460000000003</v>
      </c>
      <c r="L387" s="138"/>
      <c r="M387" s="138"/>
      <c r="N387" s="138"/>
      <c r="O387" s="141">
        <f t="shared" si="11"/>
        <v>117112.54500000003</v>
      </c>
    </row>
    <row r="388" spans="1:15" x14ac:dyDescent="0.25">
      <c r="A388" s="537" t="s">
        <v>2664</v>
      </c>
      <c r="B388" s="537"/>
      <c r="C388" s="106" t="s">
        <v>2660</v>
      </c>
      <c r="D388" s="128">
        <v>113</v>
      </c>
      <c r="E388" s="124">
        <v>15</v>
      </c>
      <c r="F388" s="125">
        <v>1</v>
      </c>
      <c r="G388" s="138">
        <v>6237.4740000000002</v>
      </c>
      <c r="H388" s="140">
        <f t="shared" si="10"/>
        <v>74849.687999999995</v>
      </c>
      <c r="I388" s="138"/>
      <c r="J388" s="138">
        <v>519.78950000000009</v>
      </c>
      <c r="K388" s="138">
        <v>10395.790000000001</v>
      </c>
      <c r="L388" s="138"/>
      <c r="M388" s="138"/>
      <c r="N388" s="138"/>
      <c r="O388" s="141">
        <f t="shared" si="11"/>
        <v>85765.267499999987</v>
      </c>
    </row>
    <row r="389" spans="1:15" x14ac:dyDescent="0.25">
      <c r="A389" s="537" t="s">
        <v>2588</v>
      </c>
      <c r="B389" s="537"/>
      <c r="C389" s="106" t="s">
        <v>2660</v>
      </c>
      <c r="D389" s="128">
        <v>113</v>
      </c>
      <c r="E389" s="124">
        <v>15</v>
      </c>
      <c r="F389" s="125">
        <v>1</v>
      </c>
      <c r="G389" s="138">
        <v>8606.6594000000005</v>
      </c>
      <c r="H389" s="140">
        <f t="shared" si="10"/>
        <v>103279.91280000001</v>
      </c>
      <c r="I389" s="138"/>
      <c r="J389" s="138">
        <v>717.2216166666667</v>
      </c>
      <c r="K389" s="138">
        <v>14344.432333333332</v>
      </c>
      <c r="L389" s="138"/>
      <c r="M389" s="138"/>
      <c r="N389" s="138"/>
      <c r="O389" s="141">
        <f t="shared" si="11"/>
        <v>118341.56675</v>
      </c>
    </row>
    <row r="390" spans="1:15" x14ac:dyDescent="0.25">
      <c r="A390" s="537" t="s">
        <v>2566</v>
      </c>
      <c r="B390" s="537"/>
      <c r="C390" s="106" t="s">
        <v>2660</v>
      </c>
      <c r="D390" s="128">
        <v>113</v>
      </c>
      <c r="E390" s="124">
        <v>15</v>
      </c>
      <c r="F390" s="125">
        <v>1</v>
      </c>
      <c r="G390" s="138">
        <v>18472.967600000004</v>
      </c>
      <c r="H390" s="140">
        <f t="shared" si="10"/>
        <v>221675.61120000004</v>
      </c>
      <c r="I390" s="138"/>
      <c r="J390" s="138">
        <v>1539.413966666667</v>
      </c>
      <c r="K390" s="138">
        <v>30788.279333333339</v>
      </c>
      <c r="L390" s="138"/>
      <c r="M390" s="138"/>
      <c r="N390" s="138"/>
      <c r="O390" s="141">
        <f t="shared" si="11"/>
        <v>254003.30450000006</v>
      </c>
    </row>
    <row r="391" spans="1:15" x14ac:dyDescent="0.25">
      <c r="A391" s="537" t="s">
        <v>2596</v>
      </c>
      <c r="B391" s="537"/>
      <c r="C391" s="106" t="s">
        <v>2660</v>
      </c>
      <c r="D391" s="128">
        <v>113</v>
      </c>
      <c r="E391" s="124">
        <v>15</v>
      </c>
      <c r="F391" s="125">
        <v>1</v>
      </c>
      <c r="G391" s="138">
        <v>8614.92</v>
      </c>
      <c r="H391" s="140">
        <f t="shared" si="10"/>
        <v>103379.04000000001</v>
      </c>
      <c r="I391" s="138"/>
      <c r="J391" s="138">
        <v>717.91</v>
      </c>
      <c r="K391" s="138">
        <v>14358.199999999999</v>
      </c>
      <c r="L391" s="138"/>
      <c r="M391" s="138"/>
      <c r="N391" s="138"/>
      <c r="O391" s="141">
        <f t="shared" si="11"/>
        <v>118455.15000000001</v>
      </c>
    </row>
    <row r="392" spans="1:15" x14ac:dyDescent="0.25">
      <c r="A392" s="537" t="s">
        <v>2665</v>
      </c>
      <c r="B392" s="537"/>
      <c r="C392" s="106" t="s">
        <v>2660</v>
      </c>
      <c r="D392" s="128">
        <v>113</v>
      </c>
      <c r="E392" s="124">
        <v>15</v>
      </c>
      <c r="F392" s="125">
        <v>1</v>
      </c>
      <c r="G392" s="137">
        <v>12018.019399999999</v>
      </c>
      <c r="H392" s="140">
        <f t="shared" si="10"/>
        <v>144216.2328</v>
      </c>
      <c r="I392" s="137"/>
      <c r="J392" s="137">
        <v>1001.5016166666667</v>
      </c>
      <c r="K392" s="137">
        <v>20030.032333333333</v>
      </c>
      <c r="L392" s="137"/>
      <c r="M392" s="137"/>
      <c r="N392" s="137"/>
      <c r="O392" s="141">
        <f t="shared" si="11"/>
        <v>165247.76675000001</v>
      </c>
    </row>
    <row r="393" spans="1:15" x14ac:dyDescent="0.25">
      <c r="A393" s="537" t="s">
        <v>2596</v>
      </c>
      <c r="B393" s="537"/>
      <c r="C393" s="106" t="s">
        <v>2660</v>
      </c>
      <c r="D393" s="128">
        <v>113</v>
      </c>
      <c r="E393" s="124">
        <v>15</v>
      </c>
      <c r="F393" s="125">
        <v>1</v>
      </c>
      <c r="G393" s="138">
        <v>8614.92</v>
      </c>
      <c r="H393" s="140">
        <f t="shared" ref="H393:H433" si="12">IF(G393="","",IF(E393="","Se requiere asignar la fuente de financiamiento (FF)",IF(F393="","Es necesario establcer el número de plazas (No.)",IF(G393="","Se necesita establcer un monto mensual",F393*G393*12))))</f>
        <v>103379.04000000001</v>
      </c>
      <c r="I393" s="138"/>
      <c r="J393" s="138">
        <v>717.91</v>
      </c>
      <c r="K393" s="138">
        <v>14358.199999999999</v>
      </c>
      <c r="L393" s="138"/>
      <c r="M393" s="138"/>
      <c r="N393" s="138"/>
      <c r="O393" s="141">
        <f t="shared" ref="O393:O433" si="13">SUM(H393:N393)</f>
        <v>118455.15000000001</v>
      </c>
    </row>
    <row r="394" spans="1:15" x14ac:dyDescent="0.25">
      <c r="A394" s="537" t="s">
        <v>2566</v>
      </c>
      <c r="B394" s="537"/>
      <c r="C394" s="106" t="s">
        <v>488</v>
      </c>
      <c r="D394" s="128">
        <v>113</v>
      </c>
      <c r="E394" s="124">
        <v>15</v>
      </c>
      <c r="F394" s="125">
        <v>1</v>
      </c>
      <c r="G394" s="138">
        <v>18800.528200000001</v>
      </c>
      <c r="H394" s="140">
        <f t="shared" si="12"/>
        <v>225606.33840000001</v>
      </c>
      <c r="I394" s="138"/>
      <c r="J394" s="138">
        <v>1566.7106833333335</v>
      </c>
      <c r="K394" s="138">
        <v>31334.21366666667</v>
      </c>
      <c r="L394" s="138"/>
      <c r="M394" s="138"/>
      <c r="N394" s="138"/>
      <c r="O394" s="141">
        <f t="shared" si="13"/>
        <v>258507.26275000002</v>
      </c>
    </row>
    <row r="395" spans="1:15" x14ac:dyDescent="0.25">
      <c r="A395" s="537" t="s">
        <v>2566</v>
      </c>
      <c r="B395" s="537"/>
      <c r="C395" s="106" t="s">
        <v>2661</v>
      </c>
      <c r="D395" s="128">
        <v>113</v>
      </c>
      <c r="E395" s="124">
        <v>15</v>
      </c>
      <c r="F395" s="125">
        <v>1</v>
      </c>
      <c r="G395" s="138">
        <v>15450.061800000001</v>
      </c>
      <c r="H395" s="140">
        <f t="shared" si="12"/>
        <v>185400.74160000001</v>
      </c>
      <c r="I395" s="138"/>
      <c r="J395" s="138">
        <v>1287.50515</v>
      </c>
      <c r="K395" s="138">
        <v>25750.103000000003</v>
      </c>
      <c r="L395" s="138"/>
      <c r="M395" s="138"/>
      <c r="N395" s="138"/>
      <c r="O395" s="141">
        <f t="shared" si="13"/>
        <v>212438.34975000002</v>
      </c>
    </row>
    <row r="396" spans="1:15" ht="15" customHeight="1" x14ac:dyDescent="0.25">
      <c r="A396" s="537" t="s">
        <v>2588</v>
      </c>
      <c r="B396" s="537"/>
      <c r="C396" s="106" t="s">
        <v>2661</v>
      </c>
      <c r="D396" s="128">
        <v>113</v>
      </c>
      <c r="E396" s="124">
        <v>15</v>
      </c>
      <c r="F396" s="125">
        <v>1</v>
      </c>
      <c r="G396" s="138">
        <v>10198.030000000001</v>
      </c>
      <c r="H396" s="140">
        <f t="shared" si="12"/>
        <v>122376.36000000002</v>
      </c>
      <c r="I396" s="138"/>
      <c r="J396" s="138">
        <v>849.83583333333343</v>
      </c>
      <c r="K396" s="138">
        <v>16996.716666666667</v>
      </c>
      <c r="L396" s="138"/>
      <c r="M396" s="138"/>
      <c r="N396" s="138"/>
      <c r="O396" s="141">
        <f t="shared" si="13"/>
        <v>140222.91250000001</v>
      </c>
    </row>
    <row r="397" spans="1:15" x14ac:dyDescent="0.25">
      <c r="A397" s="537" t="s">
        <v>2566</v>
      </c>
      <c r="B397" s="537"/>
      <c r="C397" s="106" t="s">
        <v>2662</v>
      </c>
      <c r="D397" s="128">
        <v>113</v>
      </c>
      <c r="E397" s="124">
        <v>15</v>
      </c>
      <c r="F397" s="125">
        <v>1</v>
      </c>
      <c r="G397" s="138">
        <v>18800.528200000001</v>
      </c>
      <c r="H397" s="140">
        <f t="shared" si="12"/>
        <v>225606.33840000001</v>
      </c>
      <c r="I397" s="138"/>
      <c r="J397" s="138">
        <v>1566.7106833333335</v>
      </c>
      <c r="K397" s="138">
        <v>31334.21366666667</v>
      </c>
      <c r="L397" s="138"/>
      <c r="M397" s="138"/>
      <c r="N397" s="138"/>
      <c r="O397" s="141">
        <f t="shared" si="13"/>
        <v>258507.26275000002</v>
      </c>
    </row>
    <row r="398" spans="1:15" x14ac:dyDescent="0.25">
      <c r="A398" s="537" t="s">
        <v>2588</v>
      </c>
      <c r="B398" s="537"/>
      <c r="C398" s="106" t="s">
        <v>2662</v>
      </c>
      <c r="D398" s="128">
        <v>113</v>
      </c>
      <c r="E398" s="124">
        <v>15</v>
      </c>
      <c r="F398" s="125">
        <v>1</v>
      </c>
      <c r="G398" s="137">
        <v>16069.215399999999</v>
      </c>
      <c r="H398" s="140">
        <f t="shared" si="12"/>
        <v>192830.58479999998</v>
      </c>
      <c r="I398" s="137"/>
      <c r="J398" s="137">
        <v>1339.1012833333332</v>
      </c>
      <c r="K398" s="137">
        <v>26782.025666666665</v>
      </c>
      <c r="L398" s="137"/>
      <c r="M398" s="137"/>
      <c r="N398" s="137"/>
      <c r="O398" s="141">
        <f t="shared" si="13"/>
        <v>220951.71174999996</v>
      </c>
    </row>
    <row r="399" spans="1:15" x14ac:dyDescent="0.25">
      <c r="A399" s="537" t="s">
        <v>2588</v>
      </c>
      <c r="B399" s="537"/>
      <c r="C399" s="106" t="s">
        <v>2662</v>
      </c>
      <c r="D399" s="128">
        <v>113</v>
      </c>
      <c r="E399" s="124">
        <v>15</v>
      </c>
      <c r="F399" s="125">
        <v>1</v>
      </c>
      <c r="G399" s="138">
        <v>16069.215399999999</v>
      </c>
      <c r="H399" s="140">
        <f t="shared" si="12"/>
        <v>192830.58479999998</v>
      </c>
      <c r="I399" s="138"/>
      <c r="J399" s="138">
        <v>1339.1012833333332</v>
      </c>
      <c r="K399" s="138">
        <v>26782.025666666665</v>
      </c>
      <c r="L399" s="138"/>
      <c r="M399" s="138"/>
      <c r="N399" s="138"/>
      <c r="O399" s="141">
        <f t="shared" si="13"/>
        <v>220951.71174999996</v>
      </c>
    </row>
    <row r="400" spans="1:15" x14ac:dyDescent="0.25">
      <c r="A400" s="537" t="s">
        <v>2667</v>
      </c>
      <c r="B400" s="537"/>
      <c r="C400" s="106" t="s">
        <v>2666</v>
      </c>
      <c r="D400" s="128">
        <v>113</v>
      </c>
      <c r="E400" s="124">
        <v>15</v>
      </c>
      <c r="F400" s="125">
        <v>1</v>
      </c>
      <c r="G400" s="138">
        <v>10794.3176</v>
      </c>
      <c r="H400" s="140">
        <f t="shared" si="12"/>
        <v>129531.8112</v>
      </c>
      <c r="I400" s="138"/>
      <c r="J400" s="138">
        <v>899.52646666666669</v>
      </c>
      <c r="K400" s="138">
        <v>17990.529333333332</v>
      </c>
      <c r="L400" s="138"/>
      <c r="M400" s="138"/>
      <c r="N400" s="138"/>
      <c r="O400" s="141">
        <f t="shared" si="13"/>
        <v>148421.867</v>
      </c>
    </row>
    <row r="401" spans="1:15" x14ac:dyDescent="0.25">
      <c r="A401" s="537" t="s">
        <v>2566</v>
      </c>
      <c r="B401" s="537"/>
      <c r="C401" s="106" t="s">
        <v>2668</v>
      </c>
      <c r="D401" s="128">
        <v>113</v>
      </c>
      <c r="E401" s="124">
        <v>15</v>
      </c>
      <c r="F401" s="125">
        <v>1</v>
      </c>
      <c r="G401" s="138">
        <v>9536.3374000000003</v>
      </c>
      <c r="H401" s="140">
        <f t="shared" si="12"/>
        <v>114436.0488</v>
      </c>
      <c r="I401" s="138"/>
      <c r="J401" s="138">
        <v>1589.3895666666667</v>
      </c>
      <c r="K401" s="138">
        <v>31787.791333333338</v>
      </c>
      <c r="L401" s="138"/>
      <c r="M401" s="138"/>
      <c r="N401" s="138"/>
      <c r="O401" s="141">
        <f t="shared" si="13"/>
        <v>147813.2297</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434</v>
      </c>
      <c r="G434" s="141">
        <f t="shared" si="14"/>
        <v>4594137.2415999919</v>
      </c>
      <c r="H434" s="141">
        <f t="shared" si="14"/>
        <v>59491124.863199919</v>
      </c>
      <c r="I434" s="141">
        <f t="shared" ref="I434:N434" si="15">SUM(I8:I433)</f>
        <v>0</v>
      </c>
      <c r="J434" s="141">
        <f t="shared" si="15"/>
        <v>413631.65733333345</v>
      </c>
      <c r="K434" s="141">
        <f t="shared" si="15"/>
        <v>8272636.1466666674</v>
      </c>
      <c r="L434" s="141">
        <f t="shared" si="15"/>
        <v>0</v>
      </c>
      <c r="M434" s="141">
        <f t="shared" si="15"/>
        <v>0</v>
      </c>
      <c r="N434" s="141">
        <f t="shared" si="15"/>
        <v>0</v>
      </c>
      <c r="O434" s="141">
        <f>SUM(O8:O433)</f>
        <v>68177392.667199925</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sheetPr>
  <dimension ref="A2:Q3034"/>
  <sheetViews>
    <sheetView showGridLines="0" zoomScaleNormal="100" workbookViewId="0">
      <pane xSplit="3" ySplit="6" topLeftCell="J1112" activePane="bottomRight" state="frozen"/>
      <selection pane="topRight" activeCell="D1" sqref="D1"/>
      <selection pane="bottomLeft" activeCell="A2" sqref="A2"/>
      <selection pane="bottomRight" activeCell="N1121" sqref="N1121"/>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2527</v>
      </c>
    </row>
    <row r="3" spans="1:16" ht="21" x14ac:dyDescent="0.35">
      <c r="A3" s="300" t="str">
        <f>Inconsistencias!$B$6&amp;IF(LOOKUP(Inconsistencias!$B$6,EF!$C$2:$C$1001,EF!$I$2:I$1001)="Dependencia",", Jalisco","")</f>
        <v>Atotonilco el Alto, Jalisco</v>
      </c>
    </row>
    <row r="4" spans="1:16" ht="18.75" x14ac:dyDescent="0.3">
      <c r="A4" s="301" t="str">
        <f>"Ejercicio Fiscal "&amp;Inconsistencias!U2</f>
        <v>Ejercicio Fiscal 2026</v>
      </c>
    </row>
    <row r="6" spans="1:16" ht="15" customHeight="1" x14ac:dyDescent="0.25">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25">
      <c r="A7" s="111">
        <v>1000</v>
      </c>
      <c r="B7" s="562" t="s">
        <v>2269</v>
      </c>
      <c r="C7" s="563"/>
      <c r="D7" s="61">
        <f t="shared" ref="D7:O7" si="0">D8+D40+D72+D135+D176+D237+D248</f>
        <v>9254709.7385999896</v>
      </c>
      <c r="E7" s="52">
        <f t="shared" si="0"/>
        <v>9254709.7385999896</v>
      </c>
      <c r="F7" s="52">
        <f t="shared" si="0"/>
        <v>9254709.7385999896</v>
      </c>
      <c r="G7" s="52">
        <f t="shared" si="0"/>
        <v>9254709.7385999896</v>
      </c>
      <c r="H7" s="52">
        <f t="shared" si="0"/>
        <v>9254709.7385999896</v>
      </c>
      <c r="I7" s="52">
        <f t="shared" si="0"/>
        <v>9994709.7385999896</v>
      </c>
      <c r="J7" s="52">
        <f t="shared" si="0"/>
        <v>9554709.7385999896</v>
      </c>
      <c r="K7" s="52">
        <f t="shared" si="0"/>
        <v>9254709.7385999896</v>
      </c>
      <c r="L7" s="52">
        <f t="shared" si="0"/>
        <v>9254709.7385999896</v>
      </c>
      <c r="M7" s="52">
        <f t="shared" si="0"/>
        <v>9554709.7385999896</v>
      </c>
      <c r="N7" s="52">
        <f t="shared" si="0"/>
        <v>9212067.7385999896</v>
      </c>
      <c r="O7" s="52">
        <f t="shared" si="0"/>
        <v>25787078.73859999</v>
      </c>
      <c r="P7" s="52">
        <f>P8+P40+P72+P135+P176+P237+P248</f>
        <v>128886243.86319989</v>
      </c>
    </row>
    <row r="8" spans="1:16" x14ac:dyDescent="0.25">
      <c r="A8" s="113">
        <v>1100</v>
      </c>
      <c r="B8" s="564" t="s">
        <v>2270</v>
      </c>
      <c r="C8" s="565"/>
      <c r="D8" s="63">
        <f>SUM(D9:D39)</f>
        <v>4957593.7385999905</v>
      </c>
      <c r="E8" s="63">
        <f t="shared" ref="E8:N8" si="1">SUM(E9:E39)</f>
        <v>4957593.7385999905</v>
      </c>
      <c r="F8" s="63">
        <f t="shared" si="1"/>
        <v>4957593.7385999905</v>
      </c>
      <c r="G8" s="63">
        <f t="shared" si="1"/>
        <v>4957593.7385999905</v>
      </c>
      <c r="H8" s="63">
        <f t="shared" si="1"/>
        <v>4957593.7385999905</v>
      </c>
      <c r="I8" s="63">
        <f t="shared" si="1"/>
        <v>4957593.7385999905</v>
      </c>
      <c r="J8" s="63">
        <f t="shared" si="1"/>
        <v>4957593.7385999905</v>
      </c>
      <c r="K8" s="63">
        <f t="shared" si="1"/>
        <v>4957593.7385999905</v>
      </c>
      <c r="L8" s="63">
        <f t="shared" si="1"/>
        <v>4957593.7385999905</v>
      </c>
      <c r="M8" s="63">
        <f t="shared" si="1"/>
        <v>4957593.7385999905</v>
      </c>
      <c r="N8" s="63">
        <f t="shared" si="1"/>
        <v>4957593.7385999905</v>
      </c>
      <c r="O8" s="63">
        <f>SUM(O9:O39)</f>
        <v>4957593.7385999905</v>
      </c>
      <c r="P8" s="63">
        <f>SUM(P9:P39)</f>
        <v>59491124.86319989</v>
      </c>
    </row>
    <row r="9" spans="1:16" x14ac:dyDescent="0.25">
      <c r="A9" s="566">
        <v>111</v>
      </c>
      <c r="B9" s="551"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67"/>
      <c r="B14" s="552"/>
      <c r="C14" s="110">
        <v>16</v>
      </c>
      <c r="D14" s="54">
        <f>(SUMIF(Plantilla!$E$8:$E$9,C14,Plantilla!$H$8:$H$9))/12</f>
        <v>315888.228</v>
      </c>
      <c r="E14" s="54">
        <f t="shared" si="3"/>
        <v>315888.228</v>
      </c>
      <c r="F14" s="54">
        <f t="shared" si="3"/>
        <v>315888.228</v>
      </c>
      <c r="G14" s="54">
        <f t="shared" si="3"/>
        <v>315888.228</v>
      </c>
      <c r="H14" s="54">
        <f t="shared" si="3"/>
        <v>315888.228</v>
      </c>
      <c r="I14" s="54">
        <f t="shared" si="3"/>
        <v>315888.228</v>
      </c>
      <c r="J14" s="54">
        <f t="shared" si="3"/>
        <v>315888.228</v>
      </c>
      <c r="K14" s="54">
        <f t="shared" si="3"/>
        <v>315888.228</v>
      </c>
      <c r="L14" s="54">
        <f t="shared" si="3"/>
        <v>315888.228</v>
      </c>
      <c r="M14" s="54">
        <f t="shared" si="3"/>
        <v>315888.228</v>
      </c>
      <c r="N14" s="54">
        <f t="shared" si="3"/>
        <v>315888.228</v>
      </c>
      <c r="O14" s="54">
        <f t="shared" si="3"/>
        <v>315888.228</v>
      </c>
      <c r="P14" s="54">
        <f t="shared" si="5"/>
        <v>3790658.736000001</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4005151.0081999903</v>
      </c>
      <c r="E24" s="54">
        <f t="shared" si="7"/>
        <v>4005151.0081999903</v>
      </c>
      <c r="F24" s="54">
        <f t="shared" si="7"/>
        <v>4005151.0081999903</v>
      </c>
      <c r="G24" s="54">
        <f t="shared" si="7"/>
        <v>4005151.0081999903</v>
      </c>
      <c r="H24" s="54">
        <f t="shared" si="7"/>
        <v>4005151.0081999903</v>
      </c>
      <c r="I24" s="54">
        <f t="shared" si="7"/>
        <v>4005151.0081999903</v>
      </c>
      <c r="J24" s="54">
        <f t="shared" si="7"/>
        <v>4005151.0081999903</v>
      </c>
      <c r="K24" s="54">
        <f t="shared" si="7"/>
        <v>4005151.0081999903</v>
      </c>
      <c r="L24" s="54">
        <f t="shared" si="7"/>
        <v>4005151.0081999903</v>
      </c>
      <c r="M24" s="54">
        <f t="shared" si="7"/>
        <v>4005151.0081999903</v>
      </c>
      <c r="N24" s="54">
        <f t="shared" si="7"/>
        <v>4005151.0081999903</v>
      </c>
      <c r="O24" s="54">
        <f t="shared" si="7"/>
        <v>4005151.0081999903</v>
      </c>
      <c r="P24" s="54">
        <f t="shared" si="8"/>
        <v>48061812.098399885</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7"/>
      <c r="B27" s="552"/>
      <c r="C27" s="110">
        <v>25</v>
      </c>
      <c r="D27" s="54">
        <f>(SUMIF(Plantilla!$E$10:$E$433,'COG-M'!C27,Plantilla!$H$10:$H$433))/12</f>
        <v>636554.50240000023</v>
      </c>
      <c r="E27" s="54">
        <f t="shared" si="7"/>
        <v>636554.50240000023</v>
      </c>
      <c r="F27" s="54">
        <f t="shared" si="7"/>
        <v>636554.50240000023</v>
      </c>
      <c r="G27" s="54">
        <f t="shared" si="7"/>
        <v>636554.50240000023</v>
      </c>
      <c r="H27" s="54">
        <f t="shared" si="7"/>
        <v>636554.50240000023</v>
      </c>
      <c r="I27" s="54">
        <f t="shared" si="7"/>
        <v>636554.50240000023</v>
      </c>
      <c r="J27" s="54">
        <f t="shared" si="7"/>
        <v>636554.50240000023</v>
      </c>
      <c r="K27" s="54">
        <f t="shared" si="7"/>
        <v>636554.50240000023</v>
      </c>
      <c r="L27" s="54">
        <f t="shared" si="7"/>
        <v>636554.50240000023</v>
      </c>
      <c r="M27" s="54">
        <f t="shared" si="7"/>
        <v>636554.50240000023</v>
      </c>
      <c r="N27" s="54">
        <f t="shared" si="7"/>
        <v>636554.50240000023</v>
      </c>
      <c r="O27" s="54">
        <f t="shared" si="7"/>
        <v>636554.50240000023</v>
      </c>
      <c r="P27" s="54">
        <f t="shared" si="8"/>
        <v>7638654.0288000042</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7" t="s">
        <v>2272</v>
      </c>
      <c r="C40" s="308"/>
      <c r="D40" s="63">
        <f>SUM(D41:D71)</f>
        <v>3823616</v>
      </c>
      <c r="E40" s="63">
        <f t="shared" ref="E40:N40" si="10">SUM(E41:E71)</f>
        <v>3823616</v>
      </c>
      <c r="F40" s="63">
        <f t="shared" si="10"/>
        <v>3823616</v>
      </c>
      <c r="G40" s="63">
        <f t="shared" si="10"/>
        <v>3823616</v>
      </c>
      <c r="H40" s="63">
        <f t="shared" si="10"/>
        <v>3823616</v>
      </c>
      <c r="I40" s="63">
        <f t="shared" si="10"/>
        <v>3823616</v>
      </c>
      <c r="J40" s="63">
        <f t="shared" si="10"/>
        <v>3823616</v>
      </c>
      <c r="K40" s="63">
        <f t="shared" si="10"/>
        <v>3823616</v>
      </c>
      <c r="L40" s="63">
        <f t="shared" si="10"/>
        <v>3823616</v>
      </c>
      <c r="M40" s="63">
        <f t="shared" si="10"/>
        <v>3823616</v>
      </c>
      <c r="N40" s="63">
        <f t="shared" si="10"/>
        <v>3780974</v>
      </c>
      <c r="O40" s="63">
        <f>SUM(O41:O71)</f>
        <v>3823616</v>
      </c>
      <c r="P40" s="38">
        <f>SUM(P41:P71)</f>
        <v>45840750</v>
      </c>
    </row>
    <row r="41" spans="1:16" ht="15" customHeight="1" x14ac:dyDescent="0.25">
      <c r="A41" s="553">
        <v>121</v>
      </c>
      <c r="B41" s="551" t="s">
        <v>25</v>
      </c>
      <c r="C41" s="110">
        <v>11</v>
      </c>
      <c r="D41" s="12"/>
      <c r="E41" s="12"/>
      <c r="F41" s="12"/>
      <c r="G41" s="12"/>
      <c r="H41" s="12"/>
      <c r="I41" s="12"/>
      <c r="J41" s="12"/>
      <c r="K41" s="12"/>
      <c r="L41" s="12"/>
      <c r="M41" s="12"/>
      <c r="N41" s="12"/>
      <c r="O41" s="12"/>
      <c r="P41" s="54">
        <f>SUM(D41:O41)</f>
        <v>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c r="E51" s="12"/>
      <c r="F51" s="12"/>
      <c r="G51" s="12"/>
      <c r="H51" s="12"/>
      <c r="I51" s="12"/>
      <c r="J51" s="12"/>
      <c r="K51" s="12"/>
      <c r="L51" s="12"/>
      <c r="M51" s="12"/>
      <c r="N51" s="12"/>
      <c r="O51" s="12"/>
      <c r="P51" s="54">
        <f t="shared" si="11"/>
        <v>0</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v>2746542</v>
      </c>
      <c r="E55" s="12">
        <v>2746542</v>
      </c>
      <c r="F55" s="12">
        <v>2746542</v>
      </c>
      <c r="G55" s="12">
        <v>2746542</v>
      </c>
      <c r="H55" s="12">
        <v>2746542</v>
      </c>
      <c r="I55" s="12">
        <v>2746542</v>
      </c>
      <c r="J55" s="12">
        <v>2746542</v>
      </c>
      <c r="K55" s="12">
        <v>2746542</v>
      </c>
      <c r="L55" s="12">
        <v>2746542</v>
      </c>
      <c r="M55" s="12">
        <v>2746542</v>
      </c>
      <c r="N55" s="12">
        <v>2703900</v>
      </c>
      <c r="O55" s="12">
        <v>2746542</v>
      </c>
      <c r="P55" s="54">
        <f t="shared" si="11"/>
        <v>32915862</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c r="E57" s="12"/>
      <c r="F57" s="12"/>
      <c r="G57" s="12"/>
      <c r="H57" s="12"/>
      <c r="I57" s="12"/>
      <c r="J57" s="12"/>
      <c r="K57" s="12"/>
      <c r="L57" s="12"/>
      <c r="M57" s="12"/>
      <c r="N57" s="12"/>
      <c r="O57" s="12"/>
      <c r="P57" s="54">
        <f t="shared" si="11"/>
        <v>0</v>
      </c>
    </row>
    <row r="58" spans="1:16" ht="15" customHeight="1" x14ac:dyDescent="0.25">
      <c r="A58" s="554"/>
      <c r="B58" s="552"/>
      <c r="C58" s="110">
        <v>25</v>
      </c>
      <c r="D58" s="12">
        <v>1077074</v>
      </c>
      <c r="E58" s="12">
        <v>1077074</v>
      </c>
      <c r="F58" s="12">
        <v>1077074</v>
      </c>
      <c r="G58" s="12">
        <v>1077074</v>
      </c>
      <c r="H58" s="12">
        <v>1077074</v>
      </c>
      <c r="I58" s="12">
        <v>1077074</v>
      </c>
      <c r="J58" s="12">
        <v>1077074</v>
      </c>
      <c r="K58" s="12">
        <v>1077074</v>
      </c>
      <c r="L58" s="12">
        <v>1077074</v>
      </c>
      <c r="M58" s="12">
        <v>1077074</v>
      </c>
      <c r="N58" s="12">
        <v>1077074</v>
      </c>
      <c r="O58" s="12">
        <v>1077074</v>
      </c>
      <c r="P58" s="54">
        <f t="shared" si="11"/>
        <v>12924888</v>
      </c>
    </row>
    <row r="59" spans="1:16" ht="15" customHeight="1" x14ac:dyDescent="0.25">
      <c r="A59" s="554"/>
      <c r="B59" s="552"/>
      <c r="C59" s="110">
        <v>26</v>
      </c>
      <c r="D59" s="12"/>
      <c r="E59" s="12"/>
      <c r="F59" s="12"/>
      <c r="G59" s="12"/>
      <c r="H59" s="12"/>
      <c r="I59" s="12"/>
      <c r="J59" s="12"/>
      <c r="K59" s="12"/>
      <c r="L59" s="12"/>
      <c r="M59" s="12"/>
      <c r="N59" s="12"/>
      <c r="O59" s="12"/>
      <c r="P59" s="54">
        <f t="shared" si="11"/>
        <v>0</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2273</v>
      </c>
      <c r="C72" s="308"/>
      <c r="D72" s="63">
        <f>SUM(D73:D134)</f>
        <v>180000</v>
      </c>
      <c r="E72" s="63">
        <f t="shared" ref="E72:O72" si="12">SUM(E73:E134)</f>
        <v>180000</v>
      </c>
      <c r="F72" s="63">
        <f t="shared" si="12"/>
        <v>180000</v>
      </c>
      <c r="G72" s="63">
        <f t="shared" si="12"/>
        <v>180000</v>
      </c>
      <c r="H72" s="63">
        <f t="shared" si="12"/>
        <v>180000</v>
      </c>
      <c r="I72" s="63">
        <f t="shared" si="12"/>
        <v>920000</v>
      </c>
      <c r="J72" s="63">
        <f t="shared" si="12"/>
        <v>180000</v>
      </c>
      <c r="K72" s="63">
        <f t="shared" si="12"/>
        <v>180000</v>
      </c>
      <c r="L72" s="63">
        <f t="shared" si="12"/>
        <v>180000</v>
      </c>
      <c r="M72" s="63">
        <f t="shared" si="12"/>
        <v>180000</v>
      </c>
      <c r="N72" s="63">
        <f t="shared" si="12"/>
        <v>180000</v>
      </c>
      <c r="O72" s="63">
        <f t="shared" si="12"/>
        <v>16712369</v>
      </c>
      <c r="P72" s="63">
        <f>SUM(P73:P134)</f>
        <v>19432369</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c r="E87" s="12"/>
      <c r="F87" s="12"/>
      <c r="G87" s="12"/>
      <c r="H87" s="12"/>
      <c r="I87" s="12"/>
      <c r="J87" s="12"/>
      <c r="K87" s="12"/>
      <c r="L87" s="12"/>
      <c r="M87" s="12"/>
      <c r="N87" s="12"/>
      <c r="O87" s="12">
        <v>2492162</v>
      </c>
      <c r="P87" s="54">
        <f t="shared" si="13"/>
        <v>2492162</v>
      </c>
    </row>
    <row r="88" spans="1:16" ht="15" customHeight="1" x14ac:dyDescent="0.25">
      <c r="A88" s="554"/>
      <c r="B88" s="552"/>
      <c r="C88" s="110">
        <v>16</v>
      </c>
      <c r="D88" s="12"/>
      <c r="E88" s="12"/>
      <c r="F88" s="12"/>
      <c r="G88" s="12"/>
      <c r="H88" s="12"/>
      <c r="I88" s="12">
        <v>740000</v>
      </c>
      <c r="J88" s="12"/>
      <c r="K88" s="12"/>
      <c r="L88" s="12"/>
      <c r="M88" s="12"/>
      <c r="N88" s="12"/>
      <c r="O88" s="12">
        <v>11184160</v>
      </c>
      <c r="P88" s="54">
        <f t="shared" si="13"/>
        <v>11924160</v>
      </c>
    </row>
    <row r="89" spans="1:16" ht="15" customHeight="1" x14ac:dyDescent="0.25">
      <c r="A89" s="554"/>
      <c r="B89" s="552"/>
      <c r="C89" s="110">
        <v>17</v>
      </c>
      <c r="D89" s="12"/>
      <c r="E89" s="12"/>
      <c r="F89" s="12"/>
      <c r="G89" s="12"/>
      <c r="H89" s="12"/>
      <c r="I89" s="12"/>
      <c r="J89" s="12"/>
      <c r="K89" s="12"/>
      <c r="L89" s="12"/>
      <c r="M89" s="12"/>
      <c r="N89" s="12"/>
      <c r="O89" s="12"/>
      <c r="P89" s="54">
        <f t="shared" si="13"/>
        <v>0</v>
      </c>
    </row>
    <row r="90" spans="1:16" ht="15" customHeight="1" x14ac:dyDescent="0.25">
      <c r="A90" s="554"/>
      <c r="B90" s="552"/>
      <c r="C90" s="110">
        <v>25</v>
      </c>
      <c r="D90" s="12"/>
      <c r="E90" s="12"/>
      <c r="F90" s="12"/>
      <c r="G90" s="12"/>
      <c r="H90" s="12"/>
      <c r="I90" s="12"/>
      <c r="J90" s="12"/>
      <c r="K90" s="12"/>
      <c r="L90" s="12"/>
      <c r="M90" s="12"/>
      <c r="N90" s="12"/>
      <c r="O90" s="12">
        <v>2856047</v>
      </c>
      <c r="P90" s="54">
        <f t="shared" si="13"/>
        <v>2856047</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c r="E93" s="12"/>
      <c r="F93" s="12"/>
      <c r="G93" s="12"/>
      <c r="H93" s="12"/>
      <c r="I93" s="12"/>
      <c r="J93" s="12"/>
      <c r="K93" s="12"/>
      <c r="L93" s="12"/>
      <c r="M93" s="12"/>
      <c r="N93" s="12"/>
      <c r="O93" s="12"/>
      <c r="P93" s="54">
        <f t="shared" si="13"/>
        <v>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c r="E97" s="12"/>
      <c r="F97" s="12"/>
      <c r="G97" s="12"/>
      <c r="H97" s="12"/>
      <c r="I97" s="12"/>
      <c r="J97" s="12"/>
      <c r="K97" s="12"/>
      <c r="L97" s="12"/>
      <c r="M97" s="12"/>
      <c r="N97" s="12"/>
      <c r="O97" s="12"/>
      <c r="P97" s="54">
        <f t="shared" si="13"/>
        <v>0</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v>180000</v>
      </c>
      <c r="E100" s="12">
        <v>180000</v>
      </c>
      <c r="F100" s="12">
        <v>180000</v>
      </c>
      <c r="G100" s="12">
        <v>180000</v>
      </c>
      <c r="H100" s="12">
        <v>180000</v>
      </c>
      <c r="I100" s="12">
        <v>180000</v>
      </c>
      <c r="J100" s="12">
        <v>180000</v>
      </c>
      <c r="K100" s="12">
        <v>180000</v>
      </c>
      <c r="L100" s="12">
        <v>180000</v>
      </c>
      <c r="M100" s="12">
        <v>180000</v>
      </c>
      <c r="N100" s="12">
        <v>180000</v>
      </c>
      <c r="O100" s="12">
        <v>180000</v>
      </c>
      <c r="P100" s="54">
        <f t="shared" si="13"/>
        <v>2160000</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7" t="s">
        <v>2274</v>
      </c>
      <c r="C135" s="308"/>
      <c r="D135" s="63">
        <f>SUM(D136:D175)</f>
        <v>240000</v>
      </c>
      <c r="E135" s="63">
        <f t="shared" ref="E135:O135" si="14">SUM(E136:E175)</f>
        <v>240000</v>
      </c>
      <c r="F135" s="63">
        <f t="shared" si="14"/>
        <v>240000</v>
      </c>
      <c r="G135" s="63">
        <f t="shared" si="14"/>
        <v>240000</v>
      </c>
      <c r="H135" s="63">
        <f t="shared" si="14"/>
        <v>240000</v>
      </c>
      <c r="I135" s="63">
        <f t="shared" si="14"/>
        <v>240000</v>
      </c>
      <c r="J135" s="63">
        <f t="shared" si="14"/>
        <v>540000</v>
      </c>
      <c r="K135" s="63">
        <f t="shared" si="14"/>
        <v>240000</v>
      </c>
      <c r="L135" s="63">
        <f t="shared" si="14"/>
        <v>240000</v>
      </c>
      <c r="M135" s="63">
        <f t="shared" si="14"/>
        <v>540000</v>
      </c>
      <c r="N135" s="63">
        <f t="shared" si="14"/>
        <v>240000</v>
      </c>
      <c r="O135" s="63">
        <f t="shared" si="14"/>
        <v>240000</v>
      </c>
      <c r="P135" s="63">
        <f>SUM(P136:P175)</f>
        <v>3480000</v>
      </c>
    </row>
    <row r="136" spans="1:16" ht="15" customHeight="1" x14ac:dyDescent="0.25">
      <c r="A136" s="553">
        <v>141</v>
      </c>
      <c r="B136" s="551" t="s">
        <v>39</v>
      </c>
      <c r="C136" s="110">
        <v>11</v>
      </c>
      <c r="D136" s="12">
        <v>240000</v>
      </c>
      <c r="E136" s="12">
        <v>240000</v>
      </c>
      <c r="F136" s="12">
        <v>240000</v>
      </c>
      <c r="G136" s="12">
        <v>240000</v>
      </c>
      <c r="H136" s="12">
        <v>240000</v>
      </c>
      <c r="I136" s="12">
        <v>240000</v>
      </c>
      <c r="J136" s="12">
        <v>240000</v>
      </c>
      <c r="K136" s="12">
        <v>240000</v>
      </c>
      <c r="L136" s="12">
        <v>240000</v>
      </c>
      <c r="M136" s="12">
        <v>240000</v>
      </c>
      <c r="N136" s="12">
        <v>240000</v>
      </c>
      <c r="O136" s="12">
        <v>240000</v>
      </c>
      <c r="P136" s="54">
        <f>SUM(D136:O136)</f>
        <v>2880000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v>300000</v>
      </c>
      <c r="K143" s="12"/>
      <c r="L143" s="12"/>
      <c r="M143" s="12">
        <v>300000</v>
      </c>
      <c r="N143" s="12"/>
      <c r="O143" s="12"/>
      <c r="P143" s="54">
        <f t="shared" si="15"/>
        <v>600000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c r="P173" s="54">
        <f t="shared" si="15"/>
        <v>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53500</v>
      </c>
      <c r="E176" s="63">
        <f t="shared" ref="E176:O176" si="16">SUM(E177:E236)</f>
        <v>53500</v>
      </c>
      <c r="F176" s="63">
        <f t="shared" si="16"/>
        <v>53500</v>
      </c>
      <c r="G176" s="63">
        <f t="shared" si="16"/>
        <v>53500</v>
      </c>
      <c r="H176" s="63">
        <f t="shared" si="16"/>
        <v>53500</v>
      </c>
      <c r="I176" s="63">
        <f t="shared" si="16"/>
        <v>53500</v>
      </c>
      <c r="J176" s="63">
        <f t="shared" si="16"/>
        <v>53500</v>
      </c>
      <c r="K176" s="63">
        <f t="shared" si="16"/>
        <v>53500</v>
      </c>
      <c r="L176" s="63">
        <f t="shared" si="16"/>
        <v>53500</v>
      </c>
      <c r="M176" s="63">
        <f t="shared" si="16"/>
        <v>53500</v>
      </c>
      <c r="N176" s="63">
        <f t="shared" si="16"/>
        <v>53500</v>
      </c>
      <c r="O176" s="63">
        <f t="shared" si="16"/>
        <v>53500</v>
      </c>
      <c r="P176" s="63">
        <f>SUM(P177:P236)</f>
        <v>642000</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c r="E187" s="12"/>
      <c r="F187" s="12"/>
      <c r="G187" s="12"/>
      <c r="H187" s="12"/>
      <c r="I187" s="12"/>
      <c r="J187" s="12"/>
      <c r="K187" s="12"/>
      <c r="L187" s="12"/>
      <c r="M187" s="12"/>
      <c r="N187" s="12"/>
      <c r="O187" s="12"/>
      <c r="P187" s="54">
        <f t="shared" si="17"/>
        <v>0</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v>40000</v>
      </c>
      <c r="E191" s="12">
        <v>40000</v>
      </c>
      <c r="F191" s="12">
        <v>40000</v>
      </c>
      <c r="G191" s="12">
        <v>40000</v>
      </c>
      <c r="H191" s="12">
        <v>40000</v>
      </c>
      <c r="I191" s="12">
        <v>40000</v>
      </c>
      <c r="J191" s="12">
        <v>40000</v>
      </c>
      <c r="K191" s="12">
        <v>40000</v>
      </c>
      <c r="L191" s="12">
        <v>40000</v>
      </c>
      <c r="M191" s="12">
        <v>40000</v>
      </c>
      <c r="N191" s="12">
        <v>40000</v>
      </c>
      <c r="O191" s="12">
        <v>40000</v>
      </c>
      <c r="P191" s="54">
        <f t="shared" si="17"/>
        <v>480000</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25">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v>13500</v>
      </c>
      <c r="E197" s="12">
        <v>13500</v>
      </c>
      <c r="F197" s="12">
        <v>13500</v>
      </c>
      <c r="G197" s="12">
        <v>13500</v>
      </c>
      <c r="H197" s="12">
        <v>13500</v>
      </c>
      <c r="I197" s="12">
        <v>13500</v>
      </c>
      <c r="J197" s="12">
        <v>13500</v>
      </c>
      <c r="K197" s="12">
        <v>13500</v>
      </c>
      <c r="L197" s="12">
        <v>13500</v>
      </c>
      <c r="M197" s="12">
        <v>13500</v>
      </c>
      <c r="N197" s="12">
        <v>13500</v>
      </c>
      <c r="O197" s="12">
        <v>13500</v>
      </c>
      <c r="P197" s="54">
        <f t="shared" si="17"/>
        <v>162000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c r="E227" s="12"/>
      <c r="F227" s="12"/>
      <c r="G227" s="12"/>
      <c r="H227" s="12"/>
      <c r="I227" s="12"/>
      <c r="J227" s="12"/>
      <c r="K227" s="12"/>
      <c r="L227" s="12"/>
      <c r="M227" s="12"/>
      <c r="N227" s="12"/>
      <c r="O227" s="12"/>
      <c r="P227" s="54">
        <f t="shared" si="17"/>
        <v>0</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c r="E231" s="12"/>
      <c r="F231" s="12"/>
      <c r="G231" s="12"/>
      <c r="H231" s="12"/>
      <c r="I231" s="12"/>
      <c r="J231" s="12"/>
      <c r="K231" s="12"/>
      <c r="L231" s="12"/>
      <c r="M231" s="12"/>
      <c r="N231" s="12"/>
      <c r="O231" s="12"/>
      <c r="P231" s="54">
        <f t="shared" si="17"/>
        <v>0</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c r="H234" s="66"/>
      <c r="I234" s="66"/>
      <c r="J234" s="66"/>
      <c r="K234" s="66"/>
      <c r="L234" s="66"/>
      <c r="M234" s="66"/>
      <c r="N234" s="66"/>
      <c r="O234" s="66"/>
      <c r="P234" s="54">
        <f t="shared" si="17"/>
        <v>0</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c r="F256" s="12"/>
      <c r="G256" s="12"/>
      <c r="H256" s="12"/>
      <c r="I256" s="12"/>
      <c r="J256" s="12"/>
      <c r="K256" s="12"/>
      <c r="L256" s="12"/>
      <c r="M256" s="12"/>
      <c r="N256" s="12"/>
      <c r="O256" s="12"/>
      <c r="P256" s="54">
        <f t="shared" si="21"/>
        <v>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9" t="s">
        <v>2276</v>
      </c>
      <c r="C269" s="310"/>
      <c r="D269" s="67">
        <f t="shared" ref="D269:P269" si="22">D270+D351+D382+D392+D483+D554+D575+D626+D657</f>
        <v>1984874</v>
      </c>
      <c r="E269" s="68">
        <f t="shared" si="22"/>
        <v>1860016</v>
      </c>
      <c r="F269" s="68">
        <f t="shared" si="22"/>
        <v>2065000</v>
      </c>
      <c r="G269" s="68">
        <f t="shared" si="22"/>
        <v>3235000</v>
      </c>
      <c r="H269" s="68">
        <f t="shared" si="22"/>
        <v>2055000</v>
      </c>
      <c r="I269" s="68">
        <f t="shared" si="22"/>
        <v>2045000</v>
      </c>
      <c r="J269" s="68">
        <f t="shared" si="22"/>
        <v>2045000</v>
      </c>
      <c r="K269" s="68">
        <f t="shared" si="22"/>
        <v>2045000</v>
      </c>
      <c r="L269" s="68">
        <f t="shared" si="22"/>
        <v>2075000</v>
      </c>
      <c r="M269" s="68">
        <f t="shared" si="22"/>
        <v>2065000</v>
      </c>
      <c r="N269" s="68">
        <f t="shared" si="22"/>
        <v>2065000</v>
      </c>
      <c r="O269" s="68">
        <f t="shared" si="22"/>
        <v>2065000</v>
      </c>
      <c r="P269" s="69">
        <f t="shared" si="22"/>
        <v>25604890</v>
      </c>
    </row>
    <row r="270" spans="1:16" ht="30" customHeight="1" x14ac:dyDescent="0.25">
      <c r="A270" s="62">
        <v>2100</v>
      </c>
      <c r="B270" s="307" t="s">
        <v>2277</v>
      </c>
      <c r="C270" s="308"/>
      <c r="D270" s="70">
        <f>SUM(D271:D350)</f>
        <v>140000</v>
      </c>
      <c r="E270" s="70">
        <f t="shared" ref="E270:O270" si="23">SUM(E271:E350)</f>
        <v>140000</v>
      </c>
      <c r="F270" s="70">
        <f t="shared" si="23"/>
        <v>140000</v>
      </c>
      <c r="G270" s="70">
        <f t="shared" si="23"/>
        <v>140000</v>
      </c>
      <c r="H270" s="70">
        <f t="shared" si="23"/>
        <v>140000</v>
      </c>
      <c r="I270" s="70">
        <f t="shared" si="23"/>
        <v>140000</v>
      </c>
      <c r="J270" s="70">
        <f t="shared" si="23"/>
        <v>140000</v>
      </c>
      <c r="K270" s="70">
        <f t="shared" si="23"/>
        <v>140000</v>
      </c>
      <c r="L270" s="70">
        <f t="shared" si="23"/>
        <v>140000</v>
      </c>
      <c r="M270" s="70">
        <f t="shared" si="23"/>
        <v>140000</v>
      </c>
      <c r="N270" s="70">
        <f t="shared" si="23"/>
        <v>140000</v>
      </c>
      <c r="O270" s="70">
        <f t="shared" si="23"/>
        <v>140000</v>
      </c>
      <c r="P270" s="70">
        <f>SUM(P271:P350)</f>
        <v>1680000</v>
      </c>
    </row>
    <row r="271" spans="1:16" x14ac:dyDescent="0.25">
      <c r="A271" s="553">
        <v>211</v>
      </c>
      <c r="B271" s="551" t="s">
        <v>57</v>
      </c>
      <c r="C271" s="110">
        <v>11</v>
      </c>
      <c r="D271" s="12">
        <v>80000</v>
      </c>
      <c r="E271" s="12">
        <v>80000</v>
      </c>
      <c r="F271" s="12">
        <v>80000</v>
      </c>
      <c r="G271" s="12">
        <v>80000</v>
      </c>
      <c r="H271" s="12">
        <v>80000</v>
      </c>
      <c r="I271" s="12">
        <v>80000</v>
      </c>
      <c r="J271" s="12">
        <v>80000</v>
      </c>
      <c r="K271" s="12">
        <v>80000</v>
      </c>
      <c r="L271" s="12">
        <v>80000</v>
      </c>
      <c r="M271" s="12">
        <v>80000</v>
      </c>
      <c r="N271" s="12">
        <v>80000</v>
      </c>
      <c r="O271" s="12">
        <v>80000</v>
      </c>
      <c r="P271" s="55">
        <f>SUM(D271:O271)</f>
        <v>960000</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c r="E275" s="12"/>
      <c r="F275" s="12"/>
      <c r="G275" s="12"/>
      <c r="H275" s="12"/>
      <c r="I275" s="12"/>
      <c r="J275" s="12"/>
      <c r="K275" s="12"/>
      <c r="L275" s="12"/>
      <c r="M275" s="12"/>
      <c r="N275" s="12"/>
      <c r="O275" s="12"/>
      <c r="P275" s="55">
        <f t="shared" si="24"/>
        <v>0</v>
      </c>
    </row>
    <row r="276" spans="1:16" x14ac:dyDescent="0.25">
      <c r="A276" s="554"/>
      <c r="B276" s="552"/>
      <c r="C276" s="110">
        <v>16</v>
      </c>
      <c r="D276" s="12"/>
      <c r="E276" s="12"/>
      <c r="F276" s="12"/>
      <c r="G276" s="12"/>
      <c r="H276" s="12"/>
      <c r="I276" s="12"/>
      <c r="J276" s="12"/>
      <c r="K276" s="12"/>
      <c r="L276" s="12"/>
      <c r="M276" s="12"/>
      <c r="N276" s="12"/>
      <c r="O276" s="12"/>
      <c r="P276" s="55">
        <f t="shared" si="24"/>
        <v>0</v>
      </c>
    </row>
    <row r="277" spans="1:16" x14ac:dyDescent="0.25">
      <c r="A277" s="554"/>
      <c r="B277" s="552"/>
      <c r="C277" s="110">
        <v>17</v>
      </c>
      <c r="D277" s="12"/>
      <c r="E277" s="12"/>
      <c r="F277" s="12"/>
      <c r="G277" s="12"/>
      <c r="H277" s="12"/>
      <c r="I277" s="12"/>
      <c r="J277" s="12"/>
      <c r="K277" s="12"/>
      <c r="L277" s="12"/>
      <c r="M277" s="12"/>
      <c r="N277" s="12"/>
      <c r="O277" s="12"/>
      <c r="P277" s="55">
        <f t="shared" si="24"/>
        <v>0</v>
      </c>
    </row>
    <row r="278" spans="1:16" x14ac:dyDescent="0.25">
      <c r="A278" s="554"/>
      <c r="B278" s="552"/>
      <c r="C278" s="110">
        <v>25</v>
      </c>
      <c r="D278" s="12">
        <v>40000</v>
      </c>
      <c r="E278" s="12">
        <v>40000</v>
      </c>
      <c r="F278" s="12">
        <v>40000</v>
      </c>
      <c r="G278" s="12">
        <v>40000</v>
      </c>
      <c r="H278" s="12">
        <v>40000</v>
      </c>
      <c r="I278" s="12">
        <v>40000</v>
      </c>
      <c r="J278" s="12">
        <v>40000</v>
      </c>
      <c r="K278" s="12">
        <v>40000</v>
      </c>
      <c r="L278" s="12">
        <v>40000</v>
      </c>
      <c r="M278" s="12">
        <v>40000</v>
      </c>
      <c r="N278" s="12">
        <v>40000</v>
      </c>
      <c r="O278" s="12">
        <v>40000</v>
      </c>
      <c r="P278" s="55">
        <f t="shared" si="24"/>
        <v>480000</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c r="E281" s="12"/>
      <c r="F281" s="12"/>
      <c r="G281" s="12"/>
      <c r="H281" s="12"/>
      <c r="I281" s="12"/>
      <c r="J281" s="12"/>
      <c r="K281" s="12"/>
      <c r="L281" s="12"/>
      <c r="M281" s="12"/>
      <c r="N281" s="12"/>
      <c r="O281" s="12"/>
      <c r="P281" s="55">
        <f t="shared" si="24"/>
        <v>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c r="E285" s="12"/>
      <c r="F285" s="12"/>
      <c r="G285" s="12"/>
      <c r="H285" s="12"/>
      <c r="I285" s="12"/>
      <c r="J285" s="12"/>
      <c r="K285" s="12"/>
      <c r="L285" s="12"/>
      <c r="M285" s="12"/>
      <c r="N285" s="12"/>
      <c r="O285" s="12"/>
      <c r="P285" s="55">
        <f t="shared" si="24"/>
        <v>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c r="E288" s="12"/>
      <c r="F288" s="12"/>
      <c r="G288" s="12"/>
      <c r="H288" s="12"/>
      <c r="I288" s="12"/>
      <c r="J288" s="12"/>
      <c r="K288" s="12"/>
      <c r="L288" s="12"/>
      <c r="M288" s="12"/>
      <c r="N288" s="12"/>
      <c r="O288" s="12"/>
      <c r="P288" s="55">
        <f t="shared" si="24"/>
        <v>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c r="F291" s="12"/>
      <c r="G291" s="12"/>
      <c r="H291" s="12"/>
      <c r="I291" s="12"/>
      <c r="J291" s="12"/>
      <c r="K291" s="12"/>
      <c r="L291" s="12"/>
      <c r="M291" s="12"/>
      <c r="N291" s="12"/>
      <c r="O291" s="12"/>
      <c r="P291" s="55">
        <f t="shared" si="24"/>
        <v>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c r="E301" s="12"/>
      <c r="F301" s="12"/>
      <c r="G301" s="12"/>
      <c r="H301" s="12"/>
      <c r="I301" s="12"/>
      <c r="J301" s="12"/>
      <c r="K301" s="12"/>
      <c r="L301" s="12"/>
      <c r="M301" s="12"/>
      <c r="N301" s="12"/>
      <c r="O301" s="12"/>
      <c r="P301" s="55">
        <f t="shared" si="24"/>
        <v>0</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c r="E305" s="12"/>
      <c r="F305" s="12"/>
      <c r="G305" s="12"/>
      <c r="H305" s="12"/>
      <c r="I305" s="12"/>
      <c r="J305" s="12"/>
      <c r="K305" s="12"/>
      <c r="L305" s="12"/>
      <c r="M305" s="12"/>
      <c r="N305" s="12"/>
      <c r="O305" s="12"/>
      <c r="P305" s="55">
        <f t="shared" si="24"/>
        <v>0</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c r="E307" s="12"/>
      <c r="F307" s="12"/>
      <c r="G307" s="12"/>
      <c r="H307" s="12"/>
      <c r="I307" s="12"/>
      <c r="J307" s="12"/>
      <c r="K307" s="12"/>
      <c r="L307" s="12"/>
      <c r="M307" s="12"/>
      <c r="N307" s="12"/>
      <c r="O307" s="12"/>
      <c r="P307" s="55">
        <f t="shared" si="24"/>
        <v>0</v>
      </c>
    </row>
    <row r="308" spans="1:16" x14ac:dyDescent="0.25">
      <c r="A308" s="554"/>
      <c r="B308" s="552"/>
      <c r="C308" s="110">
        <v>25</v>
      </c>
      <c r="D308" s="12"/>
      <c r="E308" s="12"/>
      <c r="F308" s="12"/>
      <c r="G308" s="12"/>
      <c r="H308" s="12"/>
      <c r="I308" s="12"/>
      <c r="J308" s="12"/>
      <c r="K308" s="12"/>
      <c r="L308" s="12"/>
      <c r="M308" s="12"/>
      <c r="N308" s="12"/>
      <c r="O308" s="12"/>
      <c r="P308" s="55">
        <f t="shared" si="24"/>
        <v>0</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c r="E311" s="12"/>
      <c r="F311" s="12"/>
      <c r="G311" s="12"/>
      <c r="H311" s="12"/>
      <c r="I311" s="12"/>
      <c r="J311" s="12"/>
      <c r="K311" s="12"/>
      <c r="L311" s="12"/>
      <c r="M311" s="12"/>
      <c r="N311" s="12"/>
      <c r="O311" s="12"/>
      <c r="P311" s="55">
        <f t="shared" si="24"/>
        <v>0</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c r="H315" s="12"/>
      <c r="I315" s="12"/>
      <c r="J315" s="12"/>
      <c r="K315" s="12"/>
      <c r="L315" s="12"/>
      <c r="M315" s="12"/>
      <c r="N315" s="12"/>
      <c r="O315" s="12"/>
      <c r="P315" s="55">
        <f t="shared" si="24"/>
        <v>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c r="E318" s="12"/>
      <c r="F318" s="12"/>
      <c r="G318" s="12"/>
      <c r="H318" s="12"/>
      <c r="I318" s="12"/>
      <c r="J318" s="12"/>
      <c r="K318" s="12"/>
      <c r="L318" s="12"/>
      <c r="M318" s="12"/>
      <c r="N318" s="12"/>
      <c r="O318" s="12"/>
      <c r="P318" s="55">
        <f t="shared" si="24"/>
        <v>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v>20000</v>
      </c>
      <c r="E321" s="12">
        <v>20000</v>
      </c>
      <c r="F321" s="12">
        <v>20000</v>
      </c>
      <c r="G321" s="12">
        <v>20000</v>
      </c>
      <c r="H321" s="12">
        <v>20000</v>
      </c>
      <c r="I321" s="12">
        <v>20000</v>
      </c>
      <c r="J321" s="12">
        <v>20000</v>
      </c>
      <c r="K321" s="12">
        <v>20000</v>
      </c>
      <c r="L321" s="12">
        <v>20000</v>
      </c>
      <c r="M321" s="12">
        <v>20000</v>
      </c>
      <c r="N321" s="12">
        <v>20000</v>
      </c>
      <c r="O321" s="12">
        <v>20000</v>
      </c>
      <c r="P321" s="55">
        <f t="shared" si="24"/>
        <v>240000</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c r="E325" s="12"/>
      <c r="F325" s="12"/>
      <c r="G325" s="12"/>
      <c r="H325" s="12"/>
      <c r="I325" s="12"/>
      <c r="J325" s="12"/>
      <c r="K325" s="12"/>
      <c r="L325" s="12"/>
      <c r="M325" s="12"/>
      <c r="N325" s="12"/>
      <c r="O325" s="12"/>
      <c r="P325" s="55">
        <f t="shared" si="24"/>
        <v>0</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c r="G328" s="12"/>
      <c r="H328" s="12"/>
      <c r="I328" s="12"/>
      <c r="J328" s="12"/>
      <c r="K328" s="12"/>
      <c r="L328" s="12"/>
      <c r="M328" s="12"/>
      <c r="N328" s="12"/>
      <c r="O328" s="12"/>
      <c r="P328" s="55">
        <f t="shared" si="24"/>
        <v>0</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c r="E341" s="12"/>
      <c r="F341" s="12"/>
      <c r="G341" s="12"/>
      <c r="H341" s="12"/>
      <c r="I341" s="12"/>
      <c r="J341" s="12"/>
      <c r="K341" s="12"/>
      <c r="L341" s="12"/>
      <c r="M341" s="12"/>
      <c r="N341" s="12"/>
      <c r="O341" s="12"/>
      <c r="P341" s="55">
        <f t="shared" si="25"/>
        <v>0</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c r="E345" s="12"/>
      <c r="F345" s="12"/>
      <c r="G345" s="12"/>
      <c r="H345" s="12"/>
      <c r="I345" s="12"/>
      <c r="J345" s="12"/>
      <c r="K345" s="12"/>
      <c r="L345" s="12"/>
      <c r="M345" s="12"/>
      <c r="N345" s="12"/>
      <c r="O345" s="12"/>
      <c r="P345" s="55">
        <f t="shared" si="25"/>
        <v>0</v>
      </c>
    </row>
    <row r="346" spans="1:16" x14ac:dyDescent="0.25">
      <c r="A346" s="554"/>
      <c r="B346" s="552"/>
      <c r="C346" s="110">
        <v>16</v>
      </c>
      <c r="D346" s="12"/>
      <c r="E346" s="12"/>
      <c r="F346" s="12"/>
      <c r="G346" s="12"/>
      <c r="H346" s="12"/>
      <c r="I346" s="12"/>
      <c r="J346" s="12"/>
      <c r="K346" s="12"/>
      <c r="L346" s="12"/>
      <c r="M346" s="12"/>
      <c r="N346" s="12"/>
      <c r="O346" s="12"/>
      <c r="P346" s="55">
        <f t="shared" si="25"/>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7" t="s">
        <v>2278</v>
      </c>
      <c r="C351" s="308"/>
      <c r="D351" s="72">
        <f>SUM(D352:D381)</f>
        <v>50000</v>
      </c>
      <c r="E351" s="72">
        <f t="shared" ref="E351:O351" si="26">SUM(E352:E381)</f>
        <v>50000</v>
      </c>
      <c r="F351" s="72">
        <f t="shared" si="26"/>
        <v>50000</v>
      </c>
      <c r="G351" s="72">
        <f t="shared" si="26"/>
        <v>50000</v>
      </c>
      <c r="H351" s="72">
        <f t="shared" si="26"/>
        <v>50000</v>
      </c>
      <c r="I351" s="72">
        <f t="shared" si="26"/>
        <v>50000</v>
      </c>
      <c r="J351" s="72">
        <f t="shared" si="26"/>
        <v>50000</v>
      </c>
      <c r="K351" s="72">
        <f t="shared" si="26"/>
        <v>50000</v>
      </c>
      <c r="L351" s="72">
        <f t="shared" si="26"/>
        <v>50000</v>
      </c>
      <c r="M351" s="72">
        <f t="shared" si="26"/>
        <v>50000</v>
      </c>
      <c r="N351" s="72">
        <f t="shared" si="26"/>
        <v>50000</v>
      </c>
      <c r="O351" s="72">
        <f t="shared" si="26"/>
        <v>50000</v>
      </c>
      <c r="P351" s="72">
        <f>SUM(P352:P381)</f>
        <v>600000</v>
      </c>
    </row>
    <row r="352" spans="1:16" ht="15" customHeight="1" x14ac:dyDescent="0.25">
      <c r="A352" s="553">
        <v>221</v>
      </c>
      <c r="B352" s="551" t="s">
        <v>66</v>
      </c>
      <c r="C352" s="110">
        <v>11</v>
      </c>
      <c r="D352" s="12">
        <v>50000</v>
      </c>
      <c r="E352" s="12">
        <v>50000</v>
      </c>
      <c r="F352" s="12">
        <v>50000</v>
      </c>
      <c r="G352" s="12">
        <v>50000</v>
      </c>
      <c r="H352" s="12">
        <v>50000</v>
      </c>
      <c r="I352" s="12">
        <v>50000</v>
      </c>
      <c r="J352" s="12">
        <v>50000</v>
      </c>
      <c r="K352" s="12">
        <v>50000</v>
      </c>
      <c r="L352" s="12">
        <v>50000</v>
      </c>
      <c r="M352" s="12">
        <v>50000</v>
      </c>
      <c r="N352" s="12">
        <v>50000</v>
      </c>
      <c r="O352" s="12">
        <v>50000</v>
      </c>
      <c r="P352" s="55">
        <f>SUM(D352:O352)</f>
        <v>600000</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25">
      <c r="A356" s="554"/>
      <c r="B356" s="552"/>
      <c r="C356" s="110">
        <v>15</v>
      </c>
      <c r="D356" s="12"/>
      <c r="E356" s="12"/>
      <c r="F356" s="12"/>
      <c r="G356" s="12"/>
      <c r="H356" s="12"/>
      <c r="I356" s="12"/>
      <c r="J356" s="12"/>
      <c r="K356" s="12"/>
      <c r="L356" s="12"/>
      <c r="M356" s="12"/>
      <c r="N356" s="12"/>
      <c r="O356" s="12"/>
      <c r="P356" s="55">
        <f t="shared" si="27"/>
        <v>0</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25">
      <c r="A359" s="554"/>
      <c r="B359" s="552"/>
      <c r="C359" s="110">
        <v>25</v>
      </c>
      <c r="D359" s="12"/>
      <c r="E359" s="12"/>
      <c r="F359" s="12"/>
      <c r="G359" s="12"/>
      <c r="H359" s="12"/>
      <c r="I359" s="12"/>
      <c r="J359" s="12"/>
      <c r="K359" s="12"/>
      <c r="L359" s="12"/>
      <c r="M359" s="12"/>
      <c r="N359" s="12"/>
      <c r="O359" s="12"/>
      <c r="P359" s="55">
        <f t="shared" si="27"/>
        <v>0</v>
      </c>
    </row>
    <row r="360" spans="1:16" ht="15" customHeight="1" x14ac:dyDescent="0.25">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c r="G376" s="12"/>
      <c r="H376" s="12"/>
      <c r="I376" s="12"/>
      <c r="J376" s="12"/>
      <c r="K376" s="12"/>
      <c r="L376" s="12"/>
      <c r="M376" s="12"/>
      <c r="N376" s="12"/>
      <c r="O376" s="12"/>
      <c r="P376" s="55">
        <f t="shared" si="27"/>
        <v>0</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2280</v>
      </c>
      <c r="C392" s="306"/>
      <c r="D392" s="72">
        <f>SUM(D393:D482)</f>
        <v>165000</v>
      </c>
      <c r="E392" s="72">
        <f t="shared" ref="E392:O392" si="30">SUM(E393:E482)</f>
        <v>165000</v>
      </c>
      <c r="F392" s="72">
        <f t="shared" si="30"/>
        <v>165000</v>
      </c>
      <c r="G392" s="72">
        <f t="shared" si="30"/>
        <v>165000</v>
      </c>
      <c r="H392" s="72">
        <f t="shared" si="30"/>
        <v>165000</v>
      </c>
      <c r="I392" s="72">
        <f t="shared" si="30"/>
        <v>165000</v>
      </c>
      <c r="J392" s="72">
        <f t="shared" si="30"/>
        <v>165000</v>
      </c>
      <c r="K392" s="72">
        <f t="shared" si="30"/>
        <v>165000</v>
      </c>
      <c r="L392" s="72">
        <f t="shared" si="30"/>
        <v>165000</v>
      </c>
      <c r="M392" s="72">
        <f t="shared" si="30"/>
        <v>165000</v>
      </c>
      <c r="N392" s="72">
        <f t="shared" si="30"/>
        <v>165000</v>
      </c>
      <c r="O392" s="72">
        <f t="shared" si="30"/>
        <v>165000</v>
      </c>
      <c r="P392" s="72">
        <f>SUM(P393:P482)</f>
        <v>1980000</v>
      </c>
    </row>
    <row r="393" spans="1:16" ht="15" customHeight="1" x14ac:dyDescent="0.25">
      <c r="A393" s="553">
        <v>241</v>
      </c>
      <c r="B393" s="551" t="s">
        <v>80</v>
      </c>
      <c r="C393" s="110">
        <v>11</v>
      </c>
      <c r="D393" s="12"/>
      <c r="E393" s="12"/>
      <c r="F393" s="12"/>
      <c r="G393" s="12"/>
      <c r="H393" s="12"/>
      <c r="I393" s="12"/>
      <c r="J393" s="12"/>
      <c r="K393" s="12"/>
      <c r="L393" s="12"/>
      <c r="M393" s="12"/>
      <c r="N393" s="12"/>
      <c r="O393" s="12"/>
      <c r="P393" s="55">
        <f>SUM(D393:O393)</f>
        <v>0</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c r="F397" s="12"/>
      <c r="G397" s="12"/>
      <c r="H397" s="12"/>
      <c r="I397" s="12"/>
      <c r="J397" s="12"/>
      <c r="K397" s="12"/>
      <c r="L397" s="12"/>
      <c r="M397" s="12"/>
      <c r="N397" s="12"/>
      <c r="O397" s="12"/>
      <c r="P397" s="55">
        <f t="shared" si="31"/>
        <v>0</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c r="E403" s="12"/>
      <c r="F403" s="12"/>
      <c r="G403" s="12"/>
      <c r="H403" s="12"/>
      <c r="I403" s="12"/>
      <c r="J403" s="12"/>
      <c r="K403" s="12"/>
      <c r="L403" s="12"/>
      <c r="M403" s="12"/>
      <c r="N403" s="12"/>
      <c r="O403" s="12"/>
      <c r="P403" s="55">
        <f t="shared" si="31"/>
        <v>0</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c r="E407" s="12"/>
      <c r="F407" s="12"/>
      <c r="G407" s="12"/>
      <c r="H407" s="12"/>
      <c r="I407" s="12"/>
      <c r="J407" s="12"/>
      <c r="K407" s="12"/>
      <c r="L407" s="12"/>
      <c r="M407" s="12"/>
      <c r="N407" s="12"/>
      <c r="O407" s="12"/>
      <c r="P407" s="55">
        <f t="shared" si="31"/>
        <v>0</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c r="E413" s="12"/>
      <c r="F413" s="12"/>
      <c r="G413" s="12"/>
      <c r="H413" s="12"/>
      <c r="I413" s="12"/>
      <c r="J413" s="12"/>
      <c r="K413" s="12"/>
      <c r="L413" s="12"/>
      <c r="M413" s="12"/>
      <c r="N413" s="12"/>
      <c r="O413" s="12"/>
      <c r="P413" s="55">
        <f t="shared" si="31"/>
        <v>0</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c r="E417" s="12"/>
      <c r="F417" s="12"/>
      <c r="G417" s="12"/>
      <c r="H417" s="12"/>
      <c r="I417" s="12"/>
      <c r="J417" s="12"/>
      <c r="K417" s="12"/>
      <c r="L417" s="12"/>
      <c r="M417" s="12"/>
      <c r="N417" s="12"/>
      <c r="O417" s="12"/>
      <c r="P417" s="55">
        <f t="shared" si="31"/>
        <v>0</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c r="E423" s="12"/>
      <c r="F423" s="12"/>
      <c r="G423" s="12"/>
      <c r="H423" s="12"/>
      <c r="I423" s="12"/>
      <c r="J423" s="12"/>
      <c r="K423" s="12"/>
      <c r="L423" s="12"/>
      <c r="M423" s="12"/>
      <c r="N423" s="12"/>
      <c r="O423" s="12"/>
      <c r="P423" s="55">
        <f t="shared" si="31"/>
        <v>0</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c r="E430" s="12"/>
      <c r="F430" s="12"/>
      <c r="G430" s="12"/>
      <c r="H430" s="12"/>
      <c r="I430" s="12"/>
      <c r="J430" s="12"/>
      <c r="K430" s="12"/>
      <c r="L430" s="12"/>
      <c r="M430" s="12"/>
      <c r="N430" s="12"/>
      <c r="O430" s="12"/>
      <c r="P430" s="55">
        <f t="shared" si="31"/>
        <v>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v>35000</v>
      </c>
      <c r="E443" s="12">
        <v>35000</v>
      </c>
      <c r="F443" s="12">
        <v>35000</v>
      </c>
      <c r="G443" s="12">
        <v>35000</v>
      </c>
      <c r="H443" s="12">
        <v>35000</v>
      </c>
      <c r="I443" s="12">
        <v>35000</v>
      </c>
      <c r="J443" s="12">
        <v>35000</v>
      </c>
      <c r="K443" s="12">
        <v>35000</v>
      </c>
      <c r="L443" s="12">
        <v>35000</v>
      </c>
      <c r="M443" s="12">
        <v>35000</v>
      </c>
      <c r="N443" s="12">
        <v>35000</v>
      </c>
      <c r="O443" s="12">
        <v>35000</v>
      </c>
      <c r="P443" s="55">
        <f t="shared" si="31"/>
        <v>420000</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c r="E447" s="12"/>
      <c r="F447" s="12"/>
      <c r="G447" s="12"/>
      <c r="H447" s="12"/>
      <c r="I447" s="12"/>
      <c r="J447" s="12"/>
      <c r="K447" s="12"/>
      <c r="L447" s="12"/>
      <c r="M447" s="12"/>
      <c r="N447" s="12"/>
      <c r="O447" s="12"/>
      <c r="P447" s="55">
        <f t="shared" si="31"/>
        <v>0</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c r="E450" s="12"/>
      <c r="F450" s="12"/>
      <c r="G450" s="12"/>
      <c r="H450" s="12"/>
      <c r="I450" s="12"/>
      <c r="J450" s="12"/>
      <c r="K450" s="12"/>
      <c r="L450" s="12"/>
      <c r="M450" s="12"/>
      <c r="N450" s="12"/>
      <c r="O450" s="12"/>
      <c r="P450" s="55">
        <f t="shared" si="31"/>
        <v>0</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c r="E453" s="12"/>
      <c r="F453" s="12"/>
      <c r="G453" s="12"/>
      <c r="H453" s="12"/>
      <c r="I453" s="12"/>
      <c r="J453" s="12"/>
      <c r="K453" s="12"/>
      <c r="L453" s="12"/>
      <c r="M453" s="12"/>
      <c r="N453" s="12"/>
      <c r="O453" s="12"/>
      <c r="P453" s="55">
        <f t="shared" si="31"/>
        <v>0</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c r="E457" s="12"/>
      <c r="F457" s="12"/>
      <c r="G457" s="12"/>
      <c r="H457" s="12"/>
      <c r="I457" s="12"/>
      <c r="J457" s="12"/>
      <c r="K457" s="12"/>
      <c r="L457" s="12"/>
      <c r="M457" s="12"/>
      <c r="N457" s="12"/>
      <c r="O457" s="12"/>
      <c r="P457" s="55">
        <f t="shared" si="31"/>
        <v>0</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c r="E460" s="12"/>
      <c r="F460" s="12"/>
      <c r="G460" s="12"/>
      <c r="H460" s="12"/>
      <c r="I460" s="12"/>
      <c r="J460" s="12"/>
      <c r="K460" s="12"/>
      <c r="L460" s="12"/>
      <c r="M460" s="12"/>
      <c r="N460" s="12"/>
      <c r="O460" s="12"/>
      <c r="P460" s="55">
        <f t="shared" si="32"/>
        <v>0</v>
      </c>
    </row>
    <row r="461" spans="1:16" ht="15" customHeight="1" x14ac:dyDescent="0.25">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v>50000</v>
      </c>
      <c r="E463" s="12">
        <v>50000</v>
      </c>
      <c r="F463" s="12">
        <v>50000</v>
      </c>
      <c r="G463" s="12">
        <v>50000</v>
      </c>
      <c r="H463" s="12">
        <v>50000</v>
      </c>
      <c r="I463" s="12">
        <v>50000</v>
      </c>
      <c r="J463" s="12">
        <v>50000</v>
      </c>
      <c r="K463" s="12">
        <v>50000</v>
      </c>
      <c r="L463" s="12">
        <v>50000</v>
      </c>
      <c r="M463" s="12">
        <v>50000</v>
      </c>
      <c r="N463" s="12">
        <v>50000</v>
      </c>
      <c r="O463" s="12">
        <v>50000</v>
      </c>
      <c r="P463" s="55">
        <f t="shared" si="32"/>
        <v>600000</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v>80000</v>
      </c>
      <c r="E467" s="12">
        <v>80000</v>
      </c>
      <c r="F467" s="12">
        <v>80000</v>
      </c>
      <c r="G467" s="12">
        <v>80000</v>
      </c>
      <c r="H467" s="12">
        <v>80000</v>
      </c>
      <c r="I467" s="12">
        <v>80000</v>
      </c>
      <c r="J467" s="12">
        <v>80000</v>
      </c>
      <c r="K467" s="12">
        <v>80000</v>
      </c>
      <c r="L467" s="12">
        <v>80000</v>
      </c>
      <c r="M467" s="12">
        <v>80000</v>
      </c>
      <c r="N467" s="12">
        <v>80000</v>
      </c>
      <c r="O467" s="12">
        <v>80000</v>
      </c>
      <c r="P467" s="55">
        <f t="shared" si="32"/>
        <v>960000</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c r="E473" s="12"/>
      <c r="F473" s="12"/>
      <c r="G473" s="12"/>
      <c r="H473" s="12"/>
      <c r="I473" s="12"/>
      <c r="J473" s="12"/>
      <c r="K473" s="12"/>
      <c r="L473" s="12"/>
      <c r="M473" s="12"/>
      <c r="N473" s="12"/>
      <c r="O473" s="12"/>
      <c r="P473" s="55">
        <f t="shared" si="32"/>
        <v>0</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c r="E477" s="12"/>
      <c r="F477" s="12"/>
      <c r="G477" s="12"/>
      <c r="H477" s="12"/>
      <c r="I477" s="12"/>
      <c r="J477" s="12"/>
      <c r="K477" s="12"/>
      <c r="L477" s="12"/>
      <c r="M477" s="12"/>
      <c r="N477" s="12"/>
      <c r="O477" s="12"/>
      <c r="P477" s="55">
        <f t="shared" si="32"/>
        <v>0</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25">
      <c r="A480" s="554"/>
      <c r="B480" s="552"/>
      <c r="C480" s="110">
        <v>25</v>
      </c>
      <c r="D480" s="12"/>
      <c r="E480" s="12"/>
      <c r="F480" s="12"/>
      <c r="G480" s="12"/>
      <c r="H480" s="12"/>
      <c r="I480" s="12"/>
      <c r="J480" s="12"/>
      <c r="K480" s="12"/>
      <c r="L480" s="12"/>
      <c r="M480" s="12"/>
      <c r="N480" s="12"/>
      <c r="O480" s="12"/>
      <c r="P480" s="55">
        <f t="shared" si="32"/>
        <v>0</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5" t="s">
        <v>2281</v>
      </c>
      <c r="C483" s="306"/>
      <c r="D483" s="72">
        <f>SUM(D484:D553)</f>
        <v>170000</v>
      </c>
      <c r="E483" s="72">
        <f t="shared" ref="E483:O483" si="33">SUM(E484:E553)</f>
        <v>170000</v>
      </c>
      <c r="F483" s="72">
        <f t="shared" si="33"/>
        <v>170000</v>
      </c>
      <c r="G483" s="72">
        <f t="shared" si="33"/>
        <v>170000</v>
      </c>
      <c r="H483" s="72">
        <f t="shared" si="33"/>
        <v>170000</v>
      </c>
      <c r="I483" s="72">
        <f t="shared" si="33"/>
        <v>170000</v>
      </c>
      <c r="J483" s="72">
        <f t="shared" si="33"/>
        <v>170000</v>
      </c>
      <c r="K483" s="72">
        <f t="shared" si="33"/>
        <v>170000</v>
      </c>
      <c r="L483" s="72">
        <f t="shared" si="33"/>
        <v>180000</v>
      </c>
      <c r="M483" s="72">
        <f t="shared" si="33"/>
        <v>170000</v>
      </c>
      <c r="N483" s="72">
        <f t="shared" si="33"/>
        <v>170000</v>
      </c>
      <c r="O483" s="72">
        <f t="shared" si="33"/>
        <v>170000</v>
      </c>
      <c r="P483" s="72">
        <f>SUM(P484:P553)</f>
        <v>2050000</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v>10000</v>
      </c>
      <c r="E494" s="12">
        <v>10000</v>
      </c>
      <c r="F494" s="12">
        <v>10000</v>
      </c>
      <c r="G494" s="12">
        <v>10000</v>
      </c>
      <c r="H494" s="12">
        <v>10000</v>
      </c>
      <c r="I494" s="12">
        <v>10000</v>
      </c>
      <c r="J494" s="12">
        <v>10000</v>
      </c>
      <c r="K494" s="12">
        <v>10000</v>
      </c>
      <c r="L494" s="12">
        <v>10000</v>
      </c>
      <c r="M494" s="12">
        <v>10000</v>
      </c>
      <c r="N494" s="12">
        <v>10000</v>
      </c>
      <c r="O494" s="12">
        <v>10000</v>
      </c>
      <c r="P494" s="55">
        <f t="shared" si="34"/>
        <v>120000</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c r="F498" s="12"/>
      <c r="G498" s="12"/>
      <c r="H498" s="12"/>
      <c r="I498" s="12"/>
      <c r="J498" s="12"/>
      <c r="K498" s="12"/>
      <c r="L498" s="12"/>
      <c r="M498" s="12"/>
      <c r="N498" s="12"/>
      <c r="O498" s="12"/>
      <c r="P498" s="55">
        <f t="shared" si="34"/>
        <v>0</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v>70000</v>
      </c>
      <c r="E504" s="12">
        <v>70000</v>
      </c>
      <c r="F504" s="12">
        <v>70000</v>
      </c>
      <c r="G504" s="12">
        <v>70000</v>
      </c>
      <c r="H504" s="12">
        <v>70000</v>
      </c>
      <c r="I504" s="12">
        <v>70000</v>
      </c>
      <c r="J504" s="12">
        <v>70000</v>
      </c>
      <c r="K504" s="12">
        <v>70000</v>
      </c>
      <c r="L504" s="12">
        <v>100000</v>
      </c>
      <c r="M504" s="12">
        <v>160000</v>
      </c>
      <c r="N504" s="12">
        <v>160000</v>
      </c>
      <c r="O504" s="12">
        <v>160000</v>
      </c>
      <c r="P504" s="55">
        <f t="shared" si="34"/>
        <v>1140000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v>90000</v>
      </c>
      <c r="E508" s="12">
        <v>90000</v>
      </c>
      <c r="F508" s="12">
        <v>90000</v>
      </c>
      <c r="G508" s="12">
        <v>90000</v>
      </c>
      <c r="H508" s="12">
        <v>90000</v>
      </c>
      <c r="I508" s="12">
        <v>90000</v>
      </c>
      <c r="J508" s="12">
        <v>90000</v>
      </c>
      <c r="K508" s="12">
        <v>90000</v>
      </c>
      <c r="L508" s="12">
        <v>70000</v>
      </c>
      <c r="M508" s="12"/>
      <c r="N508" s="12"/>
      <c r="O508" s="12"/>
      <c r="P508" s="55">
        <f t="shared" si="34"/>
        <v>790000</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c r="E514" s="12"/>
      <c r="F514" s="12"/>
      <c r="G514" s="12"/>
      <c r="H514" s="12"/>
      <c r="I514" s="12"/>
      <c r="J514" s="12"/>
      <c r="K514" s="12"/>
      <c r="L514" s="12"/>
      <c r="M514" s="12"/>
      <c r="N514" s="12"/>
      <c r="O514" s="12"/>
      <c r="P514" s="55">
        <f t="shared" si="34"/>
        <v>0</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c r="E518" s="12"/>
      <c r="F518" s="12"/>
      <c r="G518" s="12"/>
      <c r="H518" s="12"/>
      <c r="I518" s="12"/>
      <c r="J518" s="12"/>
      <c r="K518" s="12"/>
      <c r="L518" s="12"/>
      <c r="M518" s="12"/>
      <c r="N518" s="12"/>
      <c r="O518" s="12"/>
      <c r="P518" s="55">
        <f t="shared" si="34"/>
        <v>0</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c r="E544" s="12"/>
      <c r="F544" s="12"/>
      <c r="G544" s="12"/>
      <c r="H544" s="12"/>
      <c r="I544" s="12"/>
      <c r="J544" s="12"/>
      <c r="K544" s="12"/>
      <c r="L544" s="12"/>
      <c r="M544" s="12"/>
      <c r="N544" s="12"/>
      <c r="O544" s="12"/>
      <c r="P544" s="55">
        <f t="shared" si="34"/>
        <v>0</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c r="E548" s="12"/>
      <c r="F548" s="12"/>
      <c r="G548" s="12"/>
      <c r="H548" s="12"/>
      <c r="I548" s="12"/>
      <c r="J548" s="12"/>
      <c r="K548" s="12"/>
      <c r="L548" s="12"/>
      <c r="M548" s="12"/>
      <c r="N548" s="12"/>
      <c r="O548" s="12"/>
      <c r="P548" s="55">
        <f t="shared" si="34"/>
        <v>0</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1119874</v>
      </c>
      <c r="E554" s="72">
        <f t="shared" ref="E554:O554" si="36">SUM(E555:E574)</f>
        <v>995016</v>
      </c>
      <c r="F554" s="72">
        <f t="shared" si="36"/>
        <v>1200000</v>
      </c>
      <c r="G554" s="72">
        <f t="shared" si="36"/>
        <v>1190000</v>
      </c>
      <c r="H554" s="72">
        <f t="shared" si="36"/>
        <v>1190000</v>
      </c>
      <c r="I554" s="72">
        <f t="shared" si="36"/>
        <v>1180000</v>
      </c>
      <c r="J554" s="72">
        <f t="shared" si="36"/>
        <v>1180000</v>
      </c>
      <c r="K554" s="72">
        <f t="shared" si="36"/>
        <v>1180000</v>
      </c>
      <c r="L554" s="72">
        <f t="shared" si="36"/>
        <v>1200000</v>
      </c>
      <c r="M554" s="72">
        <f t="shared" si="36"/>
        <v>1200000</v>
      </c>
      <c r="N554" s="72">
        <f t="shared" si="36"/>
        <v>1200000</v>
      </c>
      <c r="O554" s="72">
        <f t="shared" si="36"/>
        <v>1200000</v>
      </c>
      <c r="P554" s="72">
        <f>SUM(P555:P574)</f>
        <v>14034890</v>
      </c>
    </row>
    <row r="555" spans="1:16" ht="15" customHeight="1" x14ac:dyDescent="0.25">
      <c r="A555" s="553">
        <v>261</v>
      </c>
      <c r="B555" s="551" t="s">
        <v>98</v>
      </c>
      <c r="C555" s="110">
        <v>11</v>
      </c>
      <c r="D555" s="12">
        <v>3194</v>
      </c>
      <c r="E555" s="12">
        <v>70000</v>
      </c>
      <c r="F555" s="12">
        <v>100000</v>
      </c>
      <c r="G555" s="12">
        <v>90000</v>
      </c>
      <c r="H555" s="12">
        <v>90000</v>
      </c>
      <c r="I555" s="12">
        <v>80000</v>
      </c>
      <c r="J555" s="12">
        <v>80000</v>
      </c>
      <c r="K555" s="12">
        <v>80000</v>
      </c>
      <c r="L555" s="12">
        <v>100000</v>
      </c>
      <c r="M555" s="12">
        <v>100000</v>
      </c>
      <c r="N555" s="12">
        <v>100000</v>
      </c>
      <c r="O555" s="12">
        <v>100000</v>
      </c>
      <c r="P555" s="55">
        <f>SUM(D555:O555)</f>
        <v>993194</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v>800000</v>
      </c>
      <c r="E559" s="12">
        <v>625016</v>
      </c>
      <c r="F559" s="12">
        <v>800000</v>
      </c>
      <c r="G559" s="12">
        <v>800000</v>
      </c>
      <c r="H559" s="12">
        <v>800000</v>
      </c>
      <c r="I559" s="12">
        <v>800000</v>
      </c>
      <c r="J559" s="12">
        <v>800000</v>
      </c>
      <c r="K559" s="12">
        <v>800000</v>
      </c>
      <c r="L559" s="12">
        <v>800000</v>
      </c>
      <c r="M559" s="12">
        <v>800000</v>
      </c>
      <c r="N559" s="12">
        <v>800000</v>
      </c>
      <c r="O559" s="12">
        <v>800000</v>
      </c>
      <c r="P559" s="55">
        <f t="shared" si="37"/>
        <v>9425016</v>
      </c>
    </row>
    <row r="560" spans="1:16" ht="15" customHeight="1" x14ac:dyDescent="0.25">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25">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25">
      <c r="A562" s="554"/>
      <c r="B562" s="552"/>
      <c r="C562" s="110">
        <v>25</v>
      </c>
      <c r="D562" s="12">
        <v>316680</v>
      </c>
      <c r="E562" s="12">
        <v>300000</v>
      </c>
      <c r="F562" s="12">
        <v>300000</v>
      </c>
      <c r="G562" s="12">
        <v>300000</v>
      </c>
      <c r="H562" s="12">
        <v>300000</v>
      </c>
      <c r="I562" s="12">
        <v>300000</v>
      </c>
      <c r="J562" s="12">
        <v>300000</v>
      </c>
      <c r="K562" s="12">
        <v>300000</v>
      </c>
      <c r="L562" s="12">
        <v>300000</v>
      </c>
      <c r="M562" s="12">
        <v>300000</v>
      </c>
      <c r="N562" s="12">
        <v>300000</v>
      </c>
      <c r="O562" s="12">
        <v>300000</v>
      </c>
      <c r="P562" s="55">
        <f t="shared" si="37"/>
        <v>3616680</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5" t="s">
        <v>2282</v>
      </c>
      <c r="C575" s="306"/>
      <c r="D575" s="72">
        <f>SUM(D576:D625)</f>
        <v>0</v>
      </c>
      <c r="E575" s="72">
        <f t="shared" ref="E575:O575" si="38">SUM(E576:E625)</f>
        <v>0</v>
      </c>
      <c r="F575" s="72">
        <f t="shared" si="38"/>
        <v>0</v>
      </c>
      <c r="G575" s="72">
        <f t="shared" si="38"/>
        <v>1180000</v>
      </c>
      <c r="H575" s="72">
        <f t="shared" si="38"/>
        <v>0</v>
      </c>
      <c r="I575" s="72">
        <f t="shared" si="38"/>
        <v>0</v>
      </c>
      <c r="J575" s="72">
        <f t="shared" si="38"/>
        <v>0</v>
      </c>
      <c r="K575" s="72">
        <f t="shared" si="38"/>
        <v>0</v>
      </c>
      <c r="L575" s="72">
        <f t="shared" si="38"/>
        <v>0</v>
      </c>
      <c r="M575" s="72">
        <f t="shared" si="38"/>
        <v>0</v>
      </c>
      <c r="N575" s="72">
        <f t="shared" si="38"/>
        <v>0</v>
      </c>
      <c r="O575" s="72">
        <f t="shared" si="38"/>
        <v>0</v>
      </c>
      <c r="P575" s="72">
        <f>SUM(P576:P625)</f>
        <v>1180000</v>
      </c>
    </row>
    <row r="576" spans="1:16" ht="15" customHeight="1" x14ac:dyDescent="0.25">
      <c r="A576" s="553">
        <v>271</v>
      </c>
      <c r="B576" s="551" t="s">
        <v>101</v>
      </c>
      <c r="C576" s="110">
        <v>11</v>
      </c>
      <c r="D576" s="12"/>
      <c r="E576" s="12"/>
      <c r="F576" s="12"/>
      <c r="G576" s="12"/>
      <c r="H576" s="12"/>
      <c r="I576" s="12"/>
      <c r="J576" s="12"/>
      <c r="K576" s="12"/>
      <c r="L576" s="12"/>
      <c r="M576" s="12"/>
      <c r="N576" s="12"/>
      <c r="O576" s="12"/>
      <c r="P576" s="55">
        <f>SUM(D576:O576)</f>
        <v>0</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c r="E580" s="12"/>
      <c r="F580" s="12"/>
      <c r="G580" s="12"/>
      <c r="H580" s="12"/>
      <c r="I580" s="12"/>
      <c r="J580" s="12"/>
      <c r="K580" s="12"/>
      <c r="L580" s="12"/>
      <c r="M580" s="12"/>
      <c r="N580" s="12"/>
      <c r="O580" s="12"/>
      <c r="P580" s="55">
        <f t="shared" si="39"/>
        <v>0</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c r="E583" s="12"/>
      <c r="F583" s="12"/>
      <c r="G583" s="12">
        <v>380000</v>
      </c>
      <c r="H583" s="12"/>
      <c r="I583" s="12"/>
      <c r="J583" s="12"/>
      <c r="K583" s="12"/>
      <c r="L583" s="12"/>
      <c r="M583" s="12"/>
      <c r="N583" s="12"/>
      <c r="O583" s="12"/>
      <c r="P583" s="55">
        <f t="shared" si="39"/>
        <v>380000</v>
      </c>
    </row>
    <row r="584" spans="1:16" ht="15" customHeight="1" x14ac:dyDescent="0.25">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c r="E586" s="12"/>
      <c r="F586" s="12"/>
      <c r="G586" s="12"/>
      <c r="H586" s="12"/>
      <c r="I586" s="12"/>
      <c r="J586" s="12"/>
      <c r="K586" s="12"/>
      <c r="L586" s="12"/>
      <c r="M586" s="12"/>
      <c r="N586" s="12"/>
      <c r="O586" s="12"/>
      <c r="P586" s="55">
        <f t="shared" si="39"/>
        <v>0</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c r="G590" s="12"/>
      <c r="H590" s="12"/>
      <c r="I590" s="12"/>
      <c r="J590" s="12"/>
      <c r="K590" s="12"/>
      <c r="L590" s="12"/>
      <c r="M590" s="12"/>
      <c r="N590" s="12"/>
      <c r="O590" s="12"/>
      <c r="P590" s="55">
        <f t="shared" si="39"/>
        <v>0</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c r="E593" s="12"/>
      <c r="F593" s="12"/>
      <c r="G593" s="12">
        <v>800000</v>
      </c>
      <c r="H593" s="12"/>
      <c r="I593" s="12"/>
      <c r="J593" s="12"/>
      <c r="K593" s="12"/>
      <c r="L593" s="12"/>
      <c r="M593" s="12"/>
      <c r="N593" s="12"/>
      <c r="O593" s="12"/>
      <c r="P593" s="55">
        <f t="shared" si="39"/>
        <v>800000</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c r="E596" s="12"/>
      <c r="F596" s="12"/>
      <c r="G596" s="12"/>
      <c r="H596" s="12"/>
      <c r="I596" s="12"/>
      <c r="J596" s="12"/>
      <c r="K596" s="12"/>
      <c r="L596" s="12"/>
      <c r="M596" s="12"/>
      <c r="N596" s="12"/>
      <c r="O596" s="12"/>
      <c r="P596" s="55">
        <f t="shared" si="39"/>
        <v>0</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c r="G600" s="12"/>
      <c r="H600" s="12"/>
      <c r="I600" s="12"/>
      <c r="J600" s="12"/>
      <c r="K600" s="12"/>
      <c r="L600" s="12"/>
      <c r="M600" s="12"/>
      <c r="N600" s="12"/>
      <c r="O600" s="12"/>
      <c r="P600" s="55">
        <f t="shared" si="39"/>
        <v>0</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c r="G620" s="12"/>
      <c r="H620" s="12"/>
      <c r="I620" s="12"/>
      <c r="J620" s="12"/>
      <c r="K620" s="12"/>
      <c r="L620" s="12"/>
      <c r="M620" s="12"/>
      <c r="N620" s="12"/>
      <c r="O620" s="12"/>
      <c r="P620" s="55">
        <f t="shared" si="39"/>
        <v>0</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5" t="s">
        <v>2283</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5" t="s">
        <v>2284</v>
      </c>
      <c r="C657" s="306"/>
      <c r="D657" s="72">
        <f>SUM(D658:D747)</f>
        <v>340000</v>
      </c>
      <c r="E657" s="72">
        <f t="shared" ref="E657:O657" si="42">SUM(E658:E747)</f>
        <v>340000</v>
      </c>
      <c r="F657" s="72">
        <f t="shared" si="42"/>
        <v>340000</v>
      </c>
      <c r="G657" s="72">
        <f t="shared" si="42"/>
        <v>340000</v>
      </c>
      <c r="H657" s="72">
        <f t="shared" si="42"/>
        <v>340000</v>
      </c>
      <c r="I657" s="72">
        <f t="shared" si="42"/>
        <v>340000</v>
      </c>
      <c r="J657" s="72">
        <f t="shared" si="42"/>
        <v>340000</v>
      </c>
      <c r="K657" s="72">
        <f t="shared" si="42"/>
        <v>340000</v>
      </c>
      <c r="L657" s="72">
        <f t="shared" si="42"/>
        <v>340000</v>
      </c>
      <c r="M657" s="72">
        <f t="shared" si="42"/>
        <v>340000</v>
      </c>
      <c r="N657" s="72">
        <f t="shared" si="42"/>
        <v>340000</v>
      </c>
      <c r="O657" s="72">
        <f t="shared" si="42"/>
        <v>340000</v>
      </c>
      <c r="P657" s="72">
        <f>SUM(P658:P747)</f>
        <v>4080000</v>
      </c>
    </row>
    <row r="658" spans="1:16" ht="15" customHeight="1" x14ac:dyDescent="0.25">
      <c r="A658" s="553">
        <v>291</v>
      </c>
      <c r="B658" s="551" t="s">
        <v>111</v>
      </c>
      <c r="C658" s="110">
        <v>11</v>
      </c>
      <c r="D658" s="12"/>
      <c r="E658" s="12"/>
      <c r="F658" s="12"/>
      <c r="G658" s="12"/>
      <c r="H658" s="12"/>
      <c r="I658" s="12"/>
      <c r="J658" s="12"/>
      <c r="K658" s="12"/>
      <c r="L658" s="12"/>
      <c r="M658" s="12"/>
      <c r="N658" s="12"/>
      <c r="O658" s="12"/>
      <c r="P658" s="55">
        <f>SUM(D658:O658)</f>
        <v>0</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c r="G662" s="12"/>
      <c r="H662" s="12"/>
      <c r="I662" s="12"/>
      <c r="J662" s="12"/>
      <c r="K662" s="12"/>
      <c r="L662" s="12"/>
      <c r="M662" s="12"/>
      <c r="N662" s="12"/>
      <c r="O662" s="12"/>
      <c r="P662" s="55">
        <f t="shared" si="43"/>
        <v>0</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c r="E665" s="12"/>
      <c r="F665" s="12"/>
      <c r="G665" s="12"/>
      <c r="H665" s="12"/>
      <c r="I665" s="12"/>
      <c r="J665" s="12"/>
      <c r="K665" s="12"/>
      <c r="L665" s="12"/>
      <c r="M665" s="12"/>
      <c r="N665" s="12"/>
      <c r="O665" s="12"/>
      <c r="P665" s="55">
        <f t="shared" si="43"/>
        <v>0</v>
      </c>
    </row>
    <row r="666" spans="1:16" ht="15" customHeight="1" x14ac:dyDescent="0.25">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c r="E668" s="12"/>
      <c r="F668" s="12"/>
      <c r="G668" s="12"/>
      <c r="H668" s="12"/>
      <c r="I668" s="12"/>
      <c r="J668" s="12"/>
      <c r="K668" s="12"/>
      <c r="L668" s="12"/>
      <c r="M668" s="12"/>
      <c r="N668" s="12"/>
      <c r="O668" s="12"/>
      <c r="P668" s="55">
        <f t="shared" si="43"/>
        <v>0</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c r="G672" s="12"/>
      <c r="H672" s="12"/>
      <c r="I672" s="12"/>
      <c r="J672" s="12"/>
      <c r="K672" s="12"/>
      <c r="L672" s="12"/>
      <c r="M672" s="12"/>
      <c r="N672" s="12"/>
      <c r="O672" s="12"/>
      <c r="P672" s="55">
        <f t="shared" si="43"/>
        <v>0</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c r="G675" s="12"/>
      <c r="H675" s="12"/>
      <c r="I675" s="12"/>
      <c r="J675" s="12"/>
      <c r="K675" s="12"/>
      <c r="L675" s="12"/>
      <c r="M675" s="12"/>
      <c r="N675" s="12"/>
      <c r="O675" s="12"/>
      <c r="P675" s="55">
        <f t="shared" si="43"/>
        <v>0</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c r="E678" s="12"/>
      <c r="F678" s="12"/>
      <c r="G678" s="12"/>
      <c r="H678" s="12"/>
      <c r="I678" s="12"/>
      <c r="J678" s="12"/>
      <c r="K678" s="12"/>
      <c r="L678" s="12"/>
      <c r="M678" s="12"/>
      <c r="N678" s="12"/>
      <c r="O678" s="12"/>
      <c r="P678" s="55">
        <f t="shared" si="43"/>
        <v>0</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c r="F682" s="12"/>
      <c r="G682" s="12"/>
      <c r="H682" s="12"/>
      <c r="I682" s="12"/>
      <c r="J682" s="12"/>
      <c r="K682" s="12"/>
      <c r="L682" s="12"/>
      <c r="M682" s="12"/>
      <c r="N682" s="12"/>
      <c r="O682" s="12"/>
      <c r="P682" s="55">
        <f t="shared" si="43"/>
        <v>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c r="E688" s="12"/>
      <c r="F688" s="12"/>
      <c r="G688" s="12"/>
      <c r="H688" s="12"/>
      <c r="I688" s="12"/>
      <c r="J688" s="12"/>
      <c r="K688" s="12"/>
      <c r="L688" s="12"/>
      <c r="M688" s="12"/>
      <c r="N688" s="12"/>
      <c r="O688" s="12"/>
      <c r="P688" s="55">
        <f t="shared" si="43"/>
        <v>0</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c r="E692" s="12"/>
      <c r="F692" s="12"/>
      <c r="G692" s="12"/>
      <c r="H692" s="12"/>
      <c r="I692" s="12"/>
      <c r="J692" s="12"/>
      <c r="K692" s="12"/>
      <c r="L692" s="12"/>
      <c r="M692" s="12"/>
      <c r="N692" s="12"/>
      <c r="O692" s="12"/>
      <c r="P692" s="55">
        <f t="shared" si="43"/>
        <v>0</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c r="E695" s="12"/>
      <c r="F695" s="12"/>
      <c r="G695" s="12"/>
      <c r="H695" s="12"/>
      <c r="I695" s="12"/>
      <c r="J695" s="12"/>
      <c r="K695" s="12"/>
      <c r="L695" s="12"/>
      <c r="M695" s="12"/>
      <c r="N695" s="12"/>
      <c r="O695" s="12"/>
      <c r="P695" s="55">
        <f t="shared" si="43"/>
        <v>0</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c r="E698" s="12"/>
      <c r="F698" s="12"/>
      <c r="G698" s="12"/>
      <c r="H698" s="12"/>
      <c r="I698" s="12"/>
      <c r="J698" s="12"/>
      <c r="K698" s="12"/>
      <c r="L698" s="12"/>
      <c r="M698" s="12"/>
      <c r="N698" s="12"/>
      <c r="O698" s="12"/>
      <c r="P698" s="55">
        <f t="shared" si="43"/>
        <v>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c r="E705" s="12"/>
      <c r="F705" s="12"/>
      <c r="G705" s="12"/>
      <c r="H705" s="12"/>
      <c r="I705" s="12"/>
      <c r="J705" s="12"/>
      <c r="K705" s="12"/>
      <c r="L705" s="12"/>
      <c r="M705" s="12"/>
      <c r="N705" s="12"/>
      <c r="O705" s="12"/>
      <c r="P705" s="55">
        <f t="shared" si="43"/>
        <v>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v>220000</v>
      </c>
      <c r="E708" s="12">
        <v>220000</v>
      </c>
      <c r="F708" s="12">
        <v>220000</v>
      </c>
      <c r="G708" s="12">
        <v>220000</v>
      </c>
      <c r="H708" s="12">
        <v>220000</v>
      </c>
      <c r="I708" s="12">
        <v>220000</v>
      </c>
      <c r="J708" s="12">
        <v>220000</v>
      </c>
      <c r="K708" s="12">
        <v>220000</v>
      </c>
      <c r="L708" s="12">
        <v>220000</v>
      </c>
      <c r="M708" s="12">
        <v>220000</v>
      </c>
      <c r="N708" s="12">
        <v>220000</v>
      </c>
      <c r="O708" s="12">
        <v>220000</v>
      </c>
      <c r="P708" s="55">
        <f t="shared" si="43"/>
        <v>2640000</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c r="E712" s="12"/>
      <c r="F712" s="12"/>
      <c r="G712" s="12"/>
      <c r="H712" s="12"/>
      <c r="I712" s="12"/>
      <c r="J712" s="12"/>
      <c r="K712" s="12"/>
      <c r="L712" s="12"/>
      <c r="M712" s="12"/>
      <c r="N712" s="12"/>
      <c r="O712" s="12"/>
      <c r="P712" s="55">
        <f t="shared" si="43"/>
        <v>0</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v>100000</v>
      </c>
      <c r="E715" s="12">
        <v>100000</v>
      </c>
      <c r="F715" s="12">
        <v>100000</v>
      </c>
      <c r="G715" s="12">
        <v>100000</v>
      </c>
      <c r="H715" s="12">
        <v>100000</v>
      </c>
      <c r="I715" s="12">
        <v>100000</v>
      </c>
      <c r="J715" s="12">
        <v>100000</v>
      </c>
      <c r="K715" s="12">
        <v>100000</v>
      </c>
      <c r="L715" s="12">
        <v>100000</v>
      </c>
      <c r="M715" s="12">
        <v>100000</v>
      </c>
      <c r="N715" s="12">
        <v>100000</v>
      </c>
      <c r="O715" s="12">
        <v>100000</v>
      </c>
      <c r="P715" s="55">
        <f t="shared" si="43"/>
        <v>1200000</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c r="E725" s="12"/>
      <c r="F725" s="12"/>
      <c r="G725" s="12"/>
      <c r="H725" s="12"/>
      <c r="I725" s="12"/>
      <c r="J725" s="12"/>
      <c r="K725" s="12"/>
      <c r="L725" s="12"/>
      <c r="M725" s="12"/>
      <c r="N725" s="12"/>
      <c r="O725" s="12"/>
      <c r="P725" s="55">
        <f t="shared" si="44"/>
        <v>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v>20000</v>
      </c>
      <c r="E728" s="12">
        <v>20000</v>
      </c>
      <c r="F728" s="12">
        <v>20000</v>
      </c>
      <c r="G728" s="12">
        <v>20000</v>
      </c>
      <c r="H728" s="12">
        <v>20000</v>
      </c>
      <c r="I728" s="12">
        <v>20000</v>
      </c>
      <c r="J728" s="12">
        <v>20000</v>
      </c>
      <c r="K728" s="12">
        <v>20000</v>
      </c>
      <c r="L728" s="12">
        <v>20000</v>
      </c>
      <c r="M728" s="12">
        <v>20000</v>
      </c>
      <c r="N728" s="12">
        <v>20000</v>
      </c>
      <c r="O728" s="12">
        <v>20000</v>
      </c>
      <c r="P728" s="55">
        <f t="shared" si="44"/>
        <v>240000</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c r="E732" s="12"/>
      <c r="F732" s="12"/>
      <c r="G732" s="12"/>
      <c r="H732" s="12"/>
      <c r="I732" s="12"/>
      <c r="J732" s="12"/>
      <c r="K732" s="12"/>
      <c r="L732" s="12"/>
      <c r="M732" s="12"/>
      <c r="N732" s="12"/>
      <c r="O732" s="12"/>
      <c r="P732" s="55">
        <f t="shared" si="44"/>
        <v>0</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9" t="s">
        <v>2285</v>
      </c>
      <c r="C748" s="310"/>
      <c r="D748" s="76">
        <f t="shared" ref="D748:P748" si="45">D749+D840+D931+D1022+D1113+D1204+D1275+D1366+D1417</f>
        <v>5460000</v>
      </c>
      <c r="E748" s="77">
        <f t="shared" si="45"/>
        <v>5460000</v>
      </c>
      <c r="F748" s="77">
        <f t="shared" si="45"/>
        <v>5460000</v>
      </c>
      <c r="G748" s="77">
        <f t="shared" si="45"/>
        <v>5460000</v>
      </c>
      <c r="H748" s="77">
        <f t="shared" si="45"/>
        <v>5560000</v>
      </c>
      <c r="I748" s="77">
        <f t="shared" si="45"/>
        <v>5460000</v>
      </c>
      <c r="J748" s="77">
        <f t="shared" si="45"/>
        <v>5360000</v>
      </c>
      <c r="K748" s="77">
        <f t="shared" si="45"/>
        <v>5560000</v>
      </c>
      <c r="L748" s="77">
        <f t="shared" si="45"/>
        <v>5560000</v>
      </c>
      <c r="M748" s="77">
        <f t="shared" si="45"/>
        <v>5560000</v>
      </c>
      <c r="N748" s="77">
        <f t="shared" si="45"/>
        <v>5380000</v>
      </c>
      <c r="O748" s="77">
        <f t="shared" si="45"/>
        <v>5460000</v>
      </c>
      <c r="P748" s="77">
        <f t="shared" si="45"/>
        <v>65740000</v>
      </c>
    </row>
    <row r="749" spans="1:16" x14ac:dyDescent="0.25">
      <c r="A749" s="74">
        <v>3100</v>
      </c>
      <c r="B749" s="305" t="s">
        <v>2286</v>
      </c>
      <c r="C749" s="306"/>
      <c r="D749" s="72">
        <f>SUM(D750:D839)</f>
        <v>1187000</v>
      </c>
      <c r="E749" s="72">
        <f t="shared" ref="E749:O749" si="46">SUM(E750:E839)</f>
        <v>1187000</v>
      </c>
      <c r="F749" s="72">
        <f t="shared" si="46"/>
        <v>1187000</v>
      </c>
      <c r="G749" s="72">
        <f t="shared" si="46"/>
        <v>1187000</v>
      </c>
      <c r="H749" s="72">
        <f t="shared" si="46"/>
        <v>1187000</v>
      </c>
      <c r="I749" s="72">
        <f t="shared" si="46"/>
        <v>1187000</v>
      </c>
      <c r="J749" s="72">
        <f t="shared" si="46"/>
        <v>1187000</v>
      </c>
      <c r="K749" s="72">
        <f t="shared" si="46"/>
        <v>1187000</v>
      </c>
      <c r="L749" s="72">
        <f t="shared" si="46"/>
        <v>1187000</v>
      </c>
      <c r="M749" s="72">
        <f t="shared" si="46"/>
        <v>1187000</v>
      </c>
      <c r="N749" s="72">
        <f t="shared" si="46"/>
        <v>1187000</v>
      </c>
      <c r="O749" s="72">
        <f t="shared" si="46"/>
        <v>1187000</v>
      </c>
      <c r="P749" s="72">
        <f>SUM(P750:P839)</f>
        <v>14244000</v>
      </c>
    </row>
    <row r="750" spans="1:16" ht="15" customHeight="1" x14ac:dyDescent="0.25">
      <c r="A750" s="553">
        <v>311</v>
      </c>
      <c r="B750" s="551" t="s">
        <v>122</v>
      </c>
      <c r="C750" s="110">
        <v>11</v>
      </c>
      <c r="D750" s="12">
        <v>100000</v>
      </c>
      <c r="E750" s="12">
        <v>100000</v>
      </c>
      <c r="F750" s="12">
        <v>100000</v>
      </c>
      <c r="G750" s="12">
        <v>100000</v>
      </c>
      <c r="H750" s="12">
        <v>100000</v>
      </c>
      <c r="I750" s="12">
        <v>100000</v>
      </c>
      <c r="J750" s="12">
        <v>100000</v>
      </c>
      <c r="K750" s="12">
        <v>100000</v>
      </c>
      <c r="L750" s="12">
        <v>100000</v>
      </c>
      <c r="M750" s="12">
        <v>100000</v>
      </c>
      <c r="N750" s="12">
        <v>100000</v>
      </c>
      <c r="O750" s="12">
        <v>100000</v>
      </c>
      <c r="P750" s="55">
        <f t="shared" ref="P750:P922" si="47">SUM(D750:O750)</f>
        <v>1200000</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25">
      <c r="A754" s="554"/>
      <c r="B754" s="552"/>
      <c r="C754" s="110">
        <v>15</v>
      </c>
      <c r="D754" s="12"/>
      <c r="E754" s="12"/>
      <c r="F754" s="12"/>
      <c r="G754" s="12"/>
      <c r="H754" s="12"/>
      <c r="I754" s="12"/>
      <c r="J754" s="12"/>
      <c r="K754" s="12"/>
      <c r="L754" s="12"/>
      <c r="M754" s="12"/>
      <c r="N754" s="12"/>
      <c r="O754" s="12"/>
      <c r="P754" s="55">
        <f t="shared" si="47"/>
        <v>0</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v>1000000</v>
      </c>
      <c r="E757" s="12">
        <v>1000000</v>
      </c>
      <c r="F757" s="12">
        <v>1000000</v>
      </c>
      <c r="G757" s="12">
        <v>1000000</v>
      </c>
      <c r="H757" s="12">
        <v>1000000</v>
      </c>
      <c r="I757" s="12">
        <v>1000000</v>
      </c>
      <c r="J757" s="12">
        <v>1000000</v>
      </c>
      <c r="K757" s="12">
        <v>1000000</v>
      </c>
      <c r="L757" s="12">
        <v>1000000</v>
      </c>
      <c r="M757" s="12">
        <v>1000000</v>
      </c>
      <c r="N757" s="12">
        <v>1000000</v>
      </c>
      <c r="O757" s="12">
        <v>1000000</v>
      </c>
      <c r="P757" s="55">
        <f t="shared" si="47"/>
        <v>12000000</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2287</v>
      </c>
      <c r="C760" s="110">
        <v>11</v>
      </c>
      <c r="D760" s="12">
        <v>2000</v>
      </c>
      <c r="E760" s="12">
        <v>2000</v>
      </c>
      <c r="F760" s="12">
        <v>2000</v>
      </c>
      <c r="G760" s="12">
        <v>2000</v>
      </c>
      <c r="H760" s="12">
        <v>2000</v>
      </c>
      <c r="I760" s="12">
        <v>2000</v>
      </c>
      <c r="J760" s="12">
        <v>2000</v>
      </c>
      <c r="K760" s="12">
        <v>2000</v>
      </c>
      <c r="L760" s="12">
        <v>2000</v>
      </c>
      <c r="M760" s="12">
        <v>2000</v>
      </c>
      <c r="N760" s="12">
        <v>2000</v>
      </c>
      <c r="O760" s="12">
        <v>2000</v>
      </c>
      <c r="P760" s="55">
        <f t="shared" si="47"/>
        <v>24000</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25">
      <c r="A764" s="554"/>
      <c r="B764" s="552"/>
      <c r="C764" s="110">
        <v>15</v>
      </c>
      <c r="D764" s="12"/>
      <c r="E764" s="12"/>
      <c r="F764" s="12"/>
      <c r="G764" s="12"/>
      <c r="H764" s="12"/>
      <c r="I764" s="12"/>
      <c r="J764" s="12"/>
      <c r="K764" s="12"/>
      <c r="L764" s="12"/>
      <c r="M764" s="12"/>
      <c r="N764" s="12"/>
      <c r="O764" s="12"/>
      <c r="P764" s="55">
        <f t="shared" si="47"/>
        <v>0</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c r="E774" s="12"/>
      <c r="F774" s="12"/>
      <c r="G774" s="12"/>
      <c r="H774" s="12"/>
      <c r="I774" s="12"/>
      <c r="J774" s="12"/>
      <c r="K774" s="12"/>
      <c r="L774" s="12"/>
      <c r="M774" s="12"/>
      <c r="N774" s="12"/>
      <c r="O774" s="12"/>
      <c r="P774" s="55">
        <f t="shared" si="47"/>
        <v>0</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v>80000</v>
      </c>
      <c r="E780" s="12">
        <v>80000</v>
      </c>
      <c r="F780" s="12">
        <v>80000</v>
      </c>
      <c r="G780" s="12">
        <v>80000</v>
      </c>
      <c r="H780" s="12">
        <v>80000</v>
      </c>
      <c r="I780" s="12">
        <v>80000</v>
      </c>
      <c r="J780" s="12">
        <v>80000</v>
      </c>
      <c r="K780" s="12">
        <v>80000</v>
      </c>
      <c r="L780" s="12">
        <v>80000</v>
      </c>
      <c r="M780" s="12">
        <v>80000</v>
      </c>
      <c r="N780" s="12">
        <v>80000</v>
      </c>
      <c r="O780" s="12">
        <v>80000</v>
      </c>
      <c r="P780" s="55">
        <f t="shared" si="47"/>
        <v>960000</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25">
      <c r="A784" s="554"/>
      <c r="B784" s="552"/>
      <c r="C784" s="110">
        <v>15</v>
      </c>
      <c r="D784" s="12"/>
      <c r="E784" s="12"/>
      <c r="F784" s="12"/>
      <c r="G784" s="12"/>
      <c r="H784" s="12"/>
      <c r="I784" s="12"/>
      <c r="J784" s="12"/>
      <c r="K784" s="12"/>
      <c r="L784" s="12"/>
      <c r="M784" s="12"/>
      <c r="N784" s="12"/>
      <c r="O784" s="12"/>
      <c r="P784" s="55">
        <f t="shared" si="47"/>
        <v>0</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c r="E807" s="12"/>
      <c r="F807" s="12"/>
      <c r="G807" s="12"/>
      <c r="H807" s="12"/>
      <c r="I807" s="12"/>
      <c r="J807" s="12"/>
      <c r="K807" s="12"/>
      <c r="L807" s="12"/>
      <c r="M807" s="12"/>
      <c r="N807" s="12"/>
      <c r="O807" s="12"/>
      <c r="P807" s="55">
        <f t="shared" si="47"/>
        <v>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v>5000</v>
      </c>
      <c r="E810" s="12">
        <v>5000</v>
      </c>
      <c r="F810" s="12">
        <v>5000</v>
      </c>
      <c r="G810" s="12">
        <v>5000</v>
      </c>
      <c r="H810" s="12">
        <v>5000</v>
      </c>
      <c r="I810" s="12">
        <v>5000</v>
      </c>
      <c r="J810" s="12">
        <v>5000</v>
      </c>
      <c r="K810" s="12">
        <v>5000</v>
      </c>
      <c r="L810" s="12">
        <v>5000</v>
      </c>
      <c r="M810" s="12">
        <v>5000</v>
      </c>
      <c r="N810" s="12">
        <v>5000</v>
      </c>
      <c r="O810" s="12">
        <v>5000</v>
      </c>
      <c r="P810" s="55">
        <f t="shared" si="47"/>
        <v>60000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c r="E814" s="12"/>
      <c r="F814" s="12"/>
      <c r="G814" s="12"/>
      <c r="H814" s="12"/>
      <c r="I814" s="12"/>
      <c r="J814" s="12"/>
      <c r="K814" s="12"/>
      <c r="L814" s="12"/>
      <c r="M814" s="12"/>
      <c r="N814" s="12"/>
      <c r="O814" s="12"/>
      <c r="P814" s="55">
        <f t="shared" si="47"/>
        <v>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c r="F820" s="12"/>
      <c r="G820" s="12"/>
      <c r="H820" s="12"/>
      <c r="I820" s="12"/>
      <c r="J820" s="12"/>
      <c r="K820" s="12"/>
      <c r="L820" s="12"/>
      <c r="M820" s="12"/>
      <c r="N820" s="12"/>
      <c r="O820" s="12"/>
      <c r="P820" s="55">
        <f t="shared" si="47"/>
        <v>0</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5" t="s">
        <v>2288</v>
      </c>
      <c r="C840" s="306"/>
      <c r="D840" s="72">
        <f>SUM(D841:D930)</f>
        <v>380000</v>
      </c>
      <c r="E840" s="72">
        <f t="shared" ref="E840:O840" si="48">SUM(E841:E930)</f>
        <v>380000</v>
      </c>
      <c r="F840" s="72">
        <f t="shared" si="48"/>
        <v>380000</v>
      </c>
      <c r="G840" s="72">
        <f t="shared" si="48"/>
        <v>380000</v>
      </c>
      <c r="H840" s="72">
        <f t="shared" si="48"/>
        <v>380000</v>
      </c>
      <c r="I840" s="72">
        <f t="shared" si="48"/>
        <v>380000</v>
      </c>
      <c r="J840" s="72">
        <f t="shared" si="48"/>
        <v>380000</v>
      </c>
      <c r="K840" s="72">
        <f t="shared" si="48"/>
        <v>380000</v>
      </c>
      <c r="L840" s="72">
        <f t="shared" si="48"/>
        <v>380000</v>
      </c>
      <c r="M840" s="72">
        <f t="shared" si="48"/>
        <v>380000</v>
      </c>
      <c r="N840" s="72">
        <f t="shared" si="48"/>
        <v>380000</v>
      </c>
      <c r="O840" s="72">
        <f t="shared" si="48"/>
        <v>380000</v>
      </c>
      <c r="P840" s="72">
        <f>SUM(P841:P930)</f>
        <v>4560000</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c r="I845" s="12"/>
      <c r="J845" s="12"/>
      <c r="K845" s="12"/>
      <c r="L845" s="12"/>
      <c r="M845" s="12"/>
      <c r="N845" s="12"/>
      <c r="O845" s="12"/>
      <c r="P845" s="55">
        <f t="shared" si="47"/>
        <v>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v>25000</v>
      </c>
      <c r="E848" s="12">
        <v>25000</v>
      </c>
      <c r="F848" s="12">
        <v>25000</v>
      </c>
      <c r="G848" s="12">
        <v>25000</v>
      </c>
      <c r="H848" s="12">
        <v>25000</v>
      </c>
      <c r="I848" s="12">
        <v>25000</v>
      </c>
      <c r="J848" s="12">
        <v>25000</v>
      </c>
      <c r="K848" s="12">
        <v>25000</v>
      </c>
      <c r="L848" s="12">
        <v>25000</v>
      </c>
      <c r="M848" s="12">
        <v>25000</v>
      </c>
      <c r="N848" s="12">
        <v>25000</v>
      </c>
      <c r="O848" s="12">
        <v>25000</v>
      </c>
      <c r="P848" s="55">
        <f t="shared" si="47"/>
        <v>300000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v>20000</v>
      </c>
      <c r="E851" s="12">
        <v>20000</v>
      </c>
      <c r="F851" s="12">
        <v>20000</v>
      </c>
      <c r="G851" s="12">
        <v>20000</v>
      </c>
      <c r="H851" s="12">
        <v>20000</v>
      </c>
      <c r="I851" s="12">
        <v>20000</v>
      </c>
      <c r="J851" s="12">
        <v>20000</v>
      </c>
      <c r="K851" s="12">
        <v>20000</v>
      </c>
      <c r="L851" s="12">
        <v>20000</v>
      </c>
      <c r="M851" s="12">
        <v>20000</v>
      </c>
      <c r="N851" s="12">
        <v>20000</v>
      </c>
      <c r="O851" s="12">
        <v>20000</v>
      </c>
      <c r="P851" s="55">
        <f t="shared" si="47"/>
        <v>240000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25">
      <c r="A855" s="554"/>
      <c r="B855" s="552"/>
      <c r="C855" s="110">
        <v>15</v>
      </c>
      <c r="D855" s="12"/>
      <c r="E855" s="12"/>
      <c r="F855" s="12"/>
      <c r="G855" s="12"/>
      <c r="H855" s="12"/>
      <c r="I855" s="12"/>
      <c r="J855" s="12"/>
      <c r="K855" s="12"/>
      <c r="L855" s="12"/>
      <c r="M855" s="12"/>
      <c r="N855" s="12"/>
      <c r="O855" s="12"/>
      <c r="P855" s="55">
        <f t="shared" si="47"/>
        <v>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v>15000</v>
      </c>
      <c r="E861" s="12">
        <v>15000</v>
      </c>
      <c r="F861" s="12">
        <v>15000</v>
      </c>
      <c r="G861" s="12">
        <v>15000</v>
      </c>
      <c r="H861" s="12">
        <v>15000</v>
      </c>
      <c r="I861" s="12">
        <v>15000</v>
      </c>
      <c r="J861" s="12">
        <v>15000</v>
      </c>
      <c r="K861" s="12">
        <v>15000</v>
      </c>
      <c r="L861" s="12">
        <v>15000</v>
      </c>
      <c r="M861" s="12">
        <v>15000</v>
      </c>
      <c r="N861" s="12">
        <v>15000</v>
      </c>
      <c r="O861" s="12">
        <v>15000</v>
      </c>
      <c r="P861" s="55">
        <f t="shared" si="47"/>
        <v>180000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v>200000</v>
      </c>
      <c r="E891" s="12">
        <v>200000</v>
      </c>
      <c r="F891" s="12">
        <v>200000</v>
      </c>
      <c r="G891" s="12">
        <v>200000</v>
      </c>
      <c r="H891" s="12">
        <v>200000</v>
      </c>
      <c r="I891" s="12">
        <v>200000</v>
      </c>
      <c r="J891" s="12">
        <v>200000</v>
      </c>
      <c r="K891" s="12">
        <v>200000</v>
      </c>
      <c r="L891" s="12">
        <v>200000</v>
      </c>
      <c r="M891" s="12">
        <v>200000</v>
      </c>
      <c r="N891" s="12">
        <v>200000</v>
      </c>
      <c r="O891" s="12">
        <v>200000</v>
      </c>
      <c r="P891" s="55">
        <f t="shared" si="47"/>
        <v>2400000</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v>100000</v>
      </c>
      <c r="E895" s="12">
        <v>100000</v>
      </c>
      <c r="F895" s="12">
        <v>100000</v>
      </c>
      <c r="G895" s="12">
        <v>100000</v>
      </c>
      <c r="H895" s="12">
        <v>100000</v>
      </c>
      <c r="I895" s="12">
        <v>100000</v>
      </c>
      <c r="J895" s="12">
        <v>100000</v>
      </c>
      <c r="K895" s="12">
        <v>100000</v>
      </c>
      <c r="L895" s="12">
        <v>100000</v>
      </c>
      <c r="M895" s="12">
        <v>100000</v>
      </c>
      <c r="N895" s="12">
        <v>100000</v>
      </c>
      <c r="O895" s="12">
        <v>100000</v>
      </c>
      <c r="P895" s="55">
        <f t="shared" si="47"/>
        <v>1200000</v>
      </c>
    </row>
    <row r="896" spans="1:16" ht="15" customHeight="1" x14ac:dyDescent="0.25">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c r="E901" s="12"/>
      <c r="F901" s="12"/>
      <c r="G901" s="12"/>
      <c r="H901" s="12"/>
      <c r="I901" s="12"/>
      <c r="J901" s="12"/>
      <c r="K901" s="12"/>
      <c r="L901" s="12"/>
      <c r="M901" s="12"/>
      <c r="N901" s="12"/>
      <c r="O901" s="12"/>
      <c r="P901" s="55">
        <f t="shared" si="47"/>
        <v>0</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v>20000</v>
      </c>
      <c r="E905" s="12">
        <v>20000</v>
      </c>
      <c r="F905" s="12">
        <v>20000</v>
      </c>
      <c r="G905" s="12">
        <v>20000</v>
      </c>
      <c r="H905" s="12">
        <v>20000</v>
      </c>
      <c r="I905" s="12">
        <v>20000</v>
      </c>
      <c r="J905" s="12">
        <v>20000</v>
      </c>
      <c r="K905" s="12">
        <v>20000</v>
      </c>
      <c r="L905" s="12">
        <v>20000</v>
      </c>
      <c r="M905" s="12">
        <v>20000</v>
      </c>
      <c r="N905" s="12">
        <v>20000</v>
      </c>
      <c r="O905" s="12">
        <v>20000</v>
      </c>
      <c r="P905" s="55">
        <f t="shared" si="47"/>
        <v>240000</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c r="E921" s="12"/>
      <c r="F921" s="12"/>
      <c r="G921" s="12"/>
      <c r="H921" s="12"/>
      <c r="I921" s="12"/>
      <c r="J921" s="12"/>
      <c r="K921" s="12"/>
      <c r="L921" s="12"/>
      <c r="M921" s="12"/>
      <c r="N921" s="12"/>
      <c r="O921" s="12"/>
      <c r="P921" s="55">
        <f t="shared" si="47"/>
        <v>0</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5" t="s">
        <v>2289</v>
      </c>
      <c r="C931" s="306"/>
      <c r="D931" s="72">
        <f>SUM(D932:D1021)</f>
        <v>210000</v>
      </c>
      <c r="E931" s="72">
        <f t="shared" ref="E931:O931" si="50">SUM(E932:E1021)</f>
        <v>210000</v>
      </c>
      <c r="F931" s="72">
        <f t="shared" si="50"/>
        <v>210000</v>
      </c>
      <c r="G931" s="72">
        <f t="shared" si="50"/>
        <v>210000</v>
      </c>
      <c r="H931" s="72">
        <f t="shared" si="50"/>
        <v>310000</v>
      </c>
      <c r="I931" s="72">
        <f t="shared" si="50"/>
        <v>210000</v>
      </c>
      <c r="J931" s="72">
        <f t="shared" si="50"/>
        <v>210000</v>
      </c>
      <c r="K931" s="72">
        <f t="shared" si="50"/>
        <v>210000</v>
      </c>
      <c r="L931" s="72">
        <f t="shared" si="50"/>
        <v>210000</v>
      </c>
      <c r="M931" s="72">
        <f t="shared" si="50"/>
        <v>210000</v>
      </c>
      <c r="N931" s="72">
        <f t="shared" si="50"/>
        <v>210000</v>
      </c>
      <c r="O931" s="72">
        <f t="shared" si="50"/>
        <v>210000</v>
      </c>
      <c r="P931" s="72">
        <f>SUM(P932:P1021)</f>
        <v>2620000</v>
      </c>
    </row>
    <row r="932" spans="1:16" ht="15" customHeight="1" x14ac:dyDescent="0.25">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25">
      <c r="A936" s="554"/>
      <c r="B936" s="552"/>
      <c r="C936" s="110">
        <v>15</v>
      </c>
      <c r="D936" s="12"/>
      <c r="E936" s="12"/>
      <c r="F936" s="12"/>
      <c r="G936" s="12"/>
      <c r="H936" s="12"/>
      <c r="I936" s="12"/>
      <c r="J936" s="12"/>
      <c r="K936" s="12"/>
      <c r="L936" s="12"/>
      <c r="M936" s="12"/>
      <c r="N936" s="12"/>
      <c r="O936" s="12"/>
      <c r="P936" s="55">
        <f t="shared" si="51"/>
        <v>0</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c r="I946" s="12"/>
      <c r="J946" s="12"/>
      <c r="K946" s="12"/>
      <c r="L946" s="12"/>
      <c r="M946" s="12"/>
      <c r="N946" s="12"/>
      <c r="O946" s="12"/>
      <c r="P946" s="55">
        <f t="shared" si="51"/>
        <v>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v>10000</v>
      </c>
      <c r="E962" s="12">
        <v>10000</v>
      </c>
      <c r="F962" s="12">
        <v>10000</v>
      </c>
      <c r="G962" s="12">
        <v>10000</v>
      </c>
      <c r="H962" s="12">
        <v>10000</v>
      </c>
      <c r="I962" s="12">
        <v>10000</v>
      </c>
      <c r="J962" s="12">
        <v>10000</v>
      </c>
      <c r="K962" s="12">
        <v>10000</v>
      </c>
      <c r="L962" s="12">
        <v>10000</v>
      </c>
      <c r="M962" s="12">
        <v>10000</v>
      </c>
      <c r="N962" s="12">
        <v>10000</v>
      </c>
      <c r="O962" s="12">
        <v>10000</v>
      </c>
      <c r="P962" s="55">
        <f t="shared" si="51"/>
        <v>120000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c r="E966" s="12"/>
      <c r="F966" s="12"/>
      <c r="G966" s="12"/>
      <c r="H966" s="12"/>
      <c r="I966" s="12"/>
      <c r="J966" s="12"/>
      <c r="K966" s="12"/>
      <c r="L966" s="12"/>
      <c r="M966" s="12"/>
      <c r="N966" s="12"/>
      <c r="O966" s="12"/>
      <c r="P966" s="55">
        <f t="shared" si="51"/>
        <v>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v>100000</v>
      </c>
      <c r="I969" s="12"/>
      <c r="J969" s="12"/>
      <c r="K969" s="12"/>
      <c r="L969" s="12"/>
      <c r="M969" s="12"/>
      <c r="N969" s="12"/>
      <c r="O969" s="12"/>
      <c r="P969" s="55">
        <f t="shared" si="51"/>
        <v>100000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v>200000</v>
      </c>
      <c r="E1019" s="66">
        <v>200000</v>
      </c>
      <c r="F1019" s="66">
        <v>200000</v>
      </c>
      <c r="G1019" s="66">
        <v>200000</v>
      </c>
      <c r="H1019" s="66">
        <v>200000</v>
      </c>
      <c r="I1019" s="66">
        <v>200000</v>
      </c>
      <c r="J1019" s="66">
        <v>200000</v>
      </c>
      <c r="K1019" s="66">
        <v>200000</v>
      </c>
      <c r="L1019" s="66">
        <v>200000</v>
      </c>
      <c r="M1019" s="66">
        <v>200000</v>
      </c>
      <c r="N1019" s="66">
        <v>200000</v>
      </c>
      <c r="O1019" s="66">
        <v>200000</v>
      </c>
      <c r="P1019" s="55">
        <f t="shared" si="51"/>
        <v>2400000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260000</v>
      </c>
      <c r="E1022" s="72">
        <f t="shared" ref="E1022:O1022" si="53">SUM(E1023:E1112)</f>
        <v>260000</v>
      </c>
      <c r="F1022" s="72">
        <f t="shared" si="53"/>
        <v>260000</v>
      </c>
      <c r="G1022" s="72">
        <f t="shared" si="53"/>
        <v>260000</v>
      </c>
      <c r="H1022" s="72">
        <f t="shared" si="53"/>
        <v>260000</v>
      </c>
      <c r="I1022" s="72">
        <f t="shared" si="53"/>
        <v>260000</v>
      </c>
      <c r="J1022" s="72">
        <f t="shared" si="53"/>
        <v>260000</v>
      </c>
      <c r="K1022" s="72">
        <f t="shared" si="53"/>
        <v>260000</v>
      </c>
      <c r="L1022" s="72">
        <f t="shared" si="53"/>
        <v>260000</v>
      </c>
      <c r="M1022" s="72">
        <f t="shared" si="53"/>
        <v>260000</v>
      </c>
      <c r="N1022" s="72">
        <f t="shared" si="53"/>
        <v>260000</v>
      </c>
      <c r="O1022" s="72">
        <f t="shared" si="53"/>
        <v>260000</v>
      </c>
      <c r="P1022" s="72">
        <f>SUM(P1023:P1112)</f>
        <v>3120000</v>
      </c>
    </row>
    <row r="1023" spans="1:16" ht="15" customHeight="1" x14ac:dyDescent="0.25">
      <c r="A1023" s="553">
        <v>341</v>
      </c>
      <c r="B1023" s="551"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4"/>
      <c r="B1027" s="552"/>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v>20000</v>
      </c>
      <c r="E1053" s="12">
        <v>20000</v>
      </c>
      <c r="F1053" s="12">
        <v>20000</v>
      </c>
      <c r="G1053" s="12">
        <v>20000</v>
      </c>
      <c r="H1053" s="12">
        <v>20000</v>
      </c>
      <c r="I1053" s="12">
        <v>20000</v>
      </c>
      <c r="J1053" s="12">
        <v>20000</v>
      </c>
      <c r="K1053" s="12">
        <v>20000</v>
      </c>
      <c r="L1053" s="12">
        <v>20000</v>
      </c>
      <c r="M1053" s="12">
        <v>20000</v>
      </c>
      <c r="N1053" s="12">
        <v>20000</v>
      </c>
      <c r="O1053" s="12">
        <v>20000</v>
      </c>
      <c r="P1053" s="55">
        <f t="shared" si="54"/>
        <v>240000</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v>200000</v>
      </c>
      <c r="E1060" s="12">
        <v>200000</v>
      </c>
      <c r="F1060" s="12">
        <v>200000</v>
      </c>
      <c r="G1060" s="12">
        <v>200000</v>
      </c>
      <c r="H1060" s="12">
        <v>200000</v>
      </c>
      <c r="I1060" s="12">
        <v>200000</v>
      </c>
      <c r="J1060" s="12">
        <v>200000</v>
      </c>
      <c r="K1060" s="12">
        <v>200000</v>
      </c>
      <c r="L1060" s="12">
        <v>200000</v>
      </c>
      <c r="M1060" s="12">
        <v>200000</v>
      </c>
      <c r="N1060" s="12">
        <v>200000</v>
      </c>
      <c r="O1060" s="12">
        <v>200000</v>
      </c>
      <c r="P1060" s="55">
        <f t="shared" si="54"/>
        <v>2400000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4"/>
      <c r="B1067" s="552"/>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v>40000</v>
      </c>
      <c r="E1083" s="12">
        <v>40000</v>
      </c>
      <c r="F1083" s="12">
        <v>40000</v>
      </c>
      <c r="G1083" s="12">
        <v>40000</v>
      </c>
      <c r="H1083" s="12">
        <v>40000</v>
      </c>
      <c r="I1083" s="12">
        <v>40000</v>
      </c>
      <c r="J1083" s="12">
        <v>40000</v>
      </c>
      <c r="K1083" s="12">
        <v>40000</v>
      </c>
      <c r="L1083" s="12">
        <v>40000</v>
      </c>
      <c r="M1083" s="12">
        <v>40000</v>
      </c>
      <c r="N1083" s="12">
        <v>40000</v>
      </c>
      <c r="O1083" s="12">
        <v>40000</v>
      </c>
      <c r="P1083" s="55">
        <f t="shared" si="54"/>
        <v>480000</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2290</v>
      </c>
      <c r="C1113" s="306"/>
      <c r="D1113" s="72">
        <f>SUM(D1114:D1203)</f>
        <v>2264000</v>
      </c>
      <c r="E1113" s="72">
        <f t="shared" ref="E1113:O1113" si="56">SUM(E1114:E1203)</f>
        <v>2264000</v>
      </c>
      <c r="F1113" s="72">
        <f t="shared" si="56"/>
        <v>2264000</v>
      </c>
      <c r="G1113" s="72">
        <f t="shared" si="56"/>
        <v>2264000</v>
      </c>
      <c r="H1113" s="72">
        <f t="shared" si="56"/>
        <v>2264000</v>
      </c>
      <c r="I1113" s="72">
        <f t="shared" si="56"/>
        <v>2264000</v>
      </c>
      <c r="J1113" s="72">
        <f t="shared" si="56"/>
        <v>2164000</v>
      </c>
      <c r="K1113" s="72">
        <f t="shared" si="56"/>
        <v>2164000</v>
      </c>
      <c r="L1113" s="72">
        <f t="shared" si="56"/>
        <v>2164000</v>
      </c>
      <c r="M1113" s="72">
        <f t="shared" si="56"/>
        <v>2164000</v>
      </c>
      <c r="N1113" s="72">
        <f t="shared" si="56"/>
        <v>2184000</v>
      </c>
      <c r="O1113" s="72">
        <f t="shared" si="56"/>
        <v>2264000</v>
      </c>
      <c r="P1113" s="72">
        <f>SUM(P1114:P1203)</f>
        <v>26688000</v>
      </c>
    </row>
    <row r="1114" spans="1:16" ht="15" customHeight="1" x14ac:dyDescent="0.25">
      <c r="A1114" s="553">
        <v>351</v>
      </c>
      <c r="B1114" s="551" t="s">
        <v>162</v>
      </c>
      <c r="C1114" s="110">
        <v>11</v>
      </c>
      <c r="D1114" s="12">
        <v>2000000</v>
      </c>
      <c r="E1114" s="12">
        <v>2000000</v>
      </c>
      <c r="F1114" s="12">
        <v>2000000</v>
      </c>
      <c r="G1114" s="12">
        <v>2000000</v>
      </c>
      <c r="H1114" s="12">
        <v>2000000</v>
      </c>
      <c r="I1114" s="12">
        <v>2000000</v>
      </c>
      <c r="J1114" s="12">
        <v>2000000</v>
      </c>
      <c r="K1114" s="12">
        <v>2000000</v>
      </c>
      <c r="L1114" s="12">
        <v>2000000</v>
      </c>
      <c r="M1114" s="12">
        <v>2000000</v>
      </c>
      <c r="N1114" s="12">
        <v>2000000</v>
      </c>
      <c r="O1114" s="12">
        <v>2000000</v>
      </c>
      <c r="P1114" s="55">
        <f t="shared" ref="P1114:P1201" si="57">SUM(D1114:O1114)</f>
        <v>24000000</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v>100000</v>
      </c>
      <c r="E1121" s="12">
        <v>100000</v>
      </c>
      <c r="F1121" s="12">
        <v>100000</v>
      </c>
      <c r="G1121" s="12">
        <v>100000</v>
      </c>
      <c r="H1121" s="12">
        <v>100000</v>
      </c>
      <c r="I1121" s="12">
        <v>100000</v>
      </c>
      <c r="J1121" s="12"/>
      <c r="K1121" s="12"/>
      <c r="L1121" s="12"/>
      <c r="M1121" s="12"/>
      <c r="N1121" s="12">
        <v>20000</v>
      </c>
      <c r="O1121" s="12">
        <v>100000</v>
      </c>
      <c r="P1121" s="55">
        <f t="shared" si="57"/>
        <v>720000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v>4000</v>
      </c>
      <c r="E1124" s="12">
        <v>4000</v>
      </c>
      <c r="F1124" s="12">
        <v>4000</v>
      </c>
      <c r="G1124" s="12">
        <v>4000</v>
      </c>
      <c r="H1124" s="12">
        <v>4000</v>
      </c>
      <c r="I1124" s="12">
        <v>4000</v>
      </c>
      <c r="J1124" s="12">
        <v>4000</v>
      </c>
      <c r="K1124" s="12">
        <v>4000</v>
      </c>
      <c r="L1124" s="12">
        <v>4000</v>
      </c>
      <c r="M1124" s="12">
        <v>4000</v>
      </c>
      <c r="N1124" s="12">
        <v>4000</v>
      </c>
      <c r="O1124" s="12">
        <v>4000</v>
      </c>
      <c r="P1124" s="55">
        <f t="shared" si="57"/>
        <v>48000</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c r="E1134" s="12"/>
      <c r="F1134" s="12"/>
      <c r="G1134" s="12"/>
      <c r="H1134" s="12"/>
      <c r="I1134" s="12"/>
      <c r="J1134" s="12"/>
      <c r="K1134" s="12"/>
      <c r="L1134" s="12"/>
      <c r="M1134" s="12"/>
      <c r="N1134" s="12"/>
      <c r="O1134" s="12"/>
      <c r="P1134" s="55">
        <f t="shared" si="57"/>
        <v>0</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v>100000</v>
      </c>
      <c r="E1154" s="12">
        <v>100000</v>
      </c>
      <c r="F1154" s="12">
        <v>100000</v>
      </c>
      <c r="G1154" s="12">
        <v>100000</v>
      </c>
      <c r="H1154" s="12">
        <v>100000</v>
      </c>
      <c r="I1154" s="12">
        <v>100000</v>
      </c>
      <c r="J1154" s="12">
        <v>100000</v>
      </c>
      <c r="K1154" s="12">
        <v>100000</v>
      </c>
      <c r="L1154" s="12">
        <v>100000</v>
      </c>
      <c r="M1154" s="12">
        <v>100000</v>
      </c>
      <c r="N1154" s="12">
        <v>100000</v>
      </c>
      <c r="O1154" s="12">
        <v>100000</v>
      </c>
      <c r="P1154" s="55">
        <f t="shared" si="57"/>
        <v>1200000</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v>50000</v>
      </c>
      <c r="E1161" s="12">
        <v>50000</v>
      </c>
      <c r="F1161" s="12">
        <v>50000</v>
      </c>
      <c r="G1161" s="12">
        <v>50000</v>
      </c>
      <c r="H1161" s="12">
        <v>50000</v>
      </c>
      <c r="I1161" s="12">
        <v>50000</v>
      </c>
      <c r="J1161" s="12">
        <v>50000</v>
      </c>
      <c r="K1161" s="12">
        <v>50000</v>
      </c>
      <c r="L1161" s="12">
        <v>50000</v>
      </c>
      <c r="M1161" s="12">
        <v>50000</v>
      </c>
      <c r="N1161" s="12">
        <v>50000</v>
      </c>
      <c r="O1161" s="12">
        <v>50000</v>
      </c>
      <c r="P1161" s="55">
        <f t="shared" si="57"/>
        <v>600000</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v>4000</v>
      </c>
      <c r="E1174" s="12">
        <v>4000</v>
      </c>
      <c r="F1174" s="12">
        <v>4000</v>
      </c>
      <c r="G1174" s="12">
        <v>4000</v>
      </c>
      <c r="H1174" s="12">
        <v>4000</v>
      </c>
      <c r="I1174" s="12">
        <v>4000</v>
      </c>
      <c r="J1174" s="12">
        <v>4000</v>
      </c>
      <c r="K1174" s="12">
        <v>4000</v>
      </c>
      <c r="L1174" s="12">
        <v>4000</v>
      </c>
      <c r="M1174" s="12">
        <v>4000</v>
      </c>
      <c r="N1174" s="12">
        <v>4000</v>
      </c>
      <c r="O1174" s="12">
        <v>4000</v>
      </c>
      <c r="P1174" s="55">
        <f t="shared" si="57"/>
        <v>48000</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v>6000</v>
      </c>
      <c r="E1194" s="12">
        <v>6000</v>
      </c>
      <c r="F1194" s="12">
        <v>6000</v>
      </c>
      <c r="G1194" s="12">
        <v>6000</v>
      </c>
      <c r="H1194" s="12">
        <v>6000</v>
      </c>
      <c r="I1194" s="12">
        <v>6000</v>
      </c>
      <c r="J1194" s="12">
        <v>6000</v>
      </c>
      <c r="K1194" s="12">
        <v>6000</v>
      </c>
      <c r="L1194" s="12">
        <v>6000</v>
      </c>
      <c r="M1194" s="12">
        <v>6000</v>
      </c>
      <c r="N1194" s="12">
        <v>6000</v>
      </c>
      <c r="O1194" s="12">
        <v>6000</v>
      </c>
      <c r="P1194" s="55">
        <f t="shared" si="57"/>
        <v>72000</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2291</v>
      </c>
      <c r="C1204" s="306"/>
      <c r="D1204" s="72">
        <f>SUM(D1205:D1274)</f>
        <v>116000</v>
      </c>
      <c r="E1204" s="72">
        <f t="shared" ref="E1204:O1204" si="59">SUM(E1205:E1274)</f>
        <v>116000</v>
      </c>
      <c r="F1204" s="72">
        <f t="shared" si="59"/>
        <v>116000</v>
      </c>
      <c r="G1204" s="72">
        <f t="shared" si="59"/>
        <v>116000</v>
      </c>
      <c r="H1204" s="72">
        <f t="shared" si="59"/>
        <v>116000</v>
      </c>
      <c r="I1204" s="72">
        <f t="shared" si="59"/>
        <v>116000</v>
      </c>
      <c r="J1204" s="72">
        <f t="shared" si="59"/>
        <v>116000</v>
      </c>
      <c r="K1204" s="72">
        <f t="shared" si="59"/>
        <v>316000</v>
      </c>
      <c r="L1204" s="72">
        <f t="shared" si="59"/>
        <v>316000</v>
      </c>
      <c r="M1204" s="72">
        <f t="shared" si="59"/>
        <v>316000</v>
      </c>
      <c r="N1204" s="72">
        <f t="shared" si="59"/>
        <v>116000</v>
      </c>
      <c r="O1204" s="72">
        <f t="shared" si="59"/>
        <v>116000</v>
      </c>
      <c r="P1204" s="72">
        <f>SUM(P1205:P1274)</f>
        <v>1992000</v>
      </c>
    </row>
    <row r="1205" spans="1:16" ht="15" customHeight="1" x14ac:dyDescent="0.25">
      <c r="A1205" s="553">
        <v>361</v>
      </c>
      <c r="B1205" s="551" t="s">
        <v>172</v>
      </c>
      <c r="C1205" s="110">
        <v>11</v>
      </c>
      <c r="D1205" s="12">
        <v>100000</v>
      </c>
      <c r="E1205" s="12">
        <v>100000</v>
      </c>
      <c r="F1205" s="12">
        <v>100000</v>
      </c>
      <c r="G1205" s="12">
        <v>100000</v>
      </c>
      <c r="H1205" s="12">
        <v>100000</v>
      </c>
      <c r="I1205" s="12">
        <v>100000</v>
      </c>
      <c r="J1205" s="12">
        <v>100000</v>
      </c>
      <c r="K1205" s="12">
        <v>100000</v>
      </c>
      <c r="L1205" s="12">
        <v>100000</v>
      </c>
      <c r="M1205" s="12">
        <v>100000</v>
      </c>
      <c r="N1205" s="12">
        <v>100000</v>
      </c>
      <c r="O1205" s="12">
        <v>100000</v>
      </c>
      <c r="P1205" s="55">
        <f t="shared" ref="P1205:P1272" si="60">SUM(D1205:O1205)</f>
        <v>1200000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v>200000</v>
      </c>
      <c r="L1212" s="12">
        <v>200000</v>
      </c>
      <c r="M1212" s="12">
        <v>200000</v>
      </c>
      <c r="N1212" s="12"/>
      <c r="O1212" s="12"/>
      <c r="P1212" s="55">
        <f t="shared" si="60"/>
        <v>600000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v>10000</v>
      </c>
      <c r="E1225" s="12">
        <v>10000</v>
      </c>
      <c r="F1225" s="12">
        <v>10000</v>
      </c>
      <c r="G1225" s="12">
        <v>10000</v>
      </c>
      <c r="H1225" s="12">
        <v>10000</v>
      </c>
      <c r="I1225" s="12">
        <v>10000</v>
      </c>
      <c r="J1225" s="12">
        <v>10000</v>
      </c>
      <c r="K1225" s="12">
        <v>10000</v>
      </c>
      <c r="L1225" s="12">
        <v>10000</v>
      </c>
      <c r="M1225" s="12">
        <v>10000</v>
      </c>
      <c r="N1225" s="12">
        <v>10000</v>
      </c>
      <c r="O1225" s="12">
        <v>10000</v>
      </c>
      <c r="P1225" s="55">
        <f t="shared" si="60"/>
        <v>120000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v>6000</v>
      </c>
      <c r="E1255" s="12">
        <v>6000</v>
      </c>
      <c r="F1255" s="12">
        <v>6000</v>
      </c>
      <c r="G1255" s="12">
        <v>6000</v>
      </c>
      <c r="H1255" s="12">
        <v>6000</v>
      </c>
      <c r="I1255" s="12">
        <v>6000</v>
      </c>
      <c r="J1255" s="12">
        <v>6000</v>
      </c>
      <c r="K1255" s="12">
        <v>6000</v>
      </c>
      <c r="L1255" s="12">
        <v>6000</v>
      </c>
      <c r="M1255" s="12">
        <v>6000</v>
      </c>
      <c r="N1255" s="12">
        <v>6000</v>
      </c>
      <c r="O1255" s="12">
        <v>6000</v>
      </c>
      <c r="P1255" s="55">
        <f t="shared" si="60"/>
        <v>72000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2292</v>
      </c>
      <c r="C1275" s="306"/>
      <c r="D1275" s="72">
        <f>SUM(D1276:D1365)</f>
        <v>33000</v>
      </c>
      <c r="E1275" s="72">
        <f t="shared" ref="E1275:O1275" si="62">SUM(E1276:E1365)</f>
        <v>33000</v>
      </c>
      <c r="F1275" s="72">
        <f t="shared" si="62"/>
        <v>33000</v>
      </c>
      <c r="G1275" s="72">
        <f t="shared" si="62"/>
        <v>33000</v>
      </c>
      <c r="H1275" s="72">
        <f t="shared" si="62"/>
        <v>33000</v>
      </c>
      <c r="I1275" s="72">
        <f t="shared" si="62"/>
        <v>33000</v>
      </c>
      <c r="J1275" s="72">
        <f t="shared" si="62"/>
        <v>33000</v>
      </c>
      <c r="K1275" s="72">
        <f t="shared" si="62"/>
        <v>33000</v>
      </c>
      <c r="L1275" s="72">
        <f t="shared" si="62"/>
        <v>33000</v>
      </c>
      <c r="M1275" s="72">
        <f t="shared" si="62"/>
        <v>33000</v>
      </c>
      <c r="N1275" s="72">
        <f t="shared" si="62"/>
        <v>33000</v>
      </c>
      <c r="O1275" s="72">
        <f t="shared" si="62"/>
        <v>33000</v>
      </c>
      <c r="P1275" s="72">
        <f>SUM(P1276:P1365)</f>
        <v>396000</v>
      </c>
    </row>
    <row r="1276" spans="1:16" ht="15" customHeight="1" x14ac:dyDescent="0.25">
      <c r="A1276" s="553">
        <v>371</v>
      </c>
      <c r="B1276" s="551" t="s">
        <v>179</v>
      </c>
      <c r="C1276" s="110">
        <v>11</v>
      </c>
      <c r="D1276" s="12">
        <v>8000</v>
      </c>
      <c r="E1276" s="12">
        <v>8000</v>
      </c>
      <c r="F1276" s="12">
        <v>8000</v>
      </c>
      <c r="G1276" s="12">
        <v>8000</v>
      </c>
      <c r="H1276" s="12">
        <v>8000</v>
      </c>
      <c r="I1276" s="12">
        <v>8000</v>
      </c>
      <c r="J1276" s="12">
        <v>8000</v>
      </c>
      <c r="K1276" s="12">
        <v>8000</v>
      </c>
      <c r="L1276" s="12">
        <v>8000</v>
      </c>
      <c r="M1276" s="12">
        <v>8000</v>
      </c>
      <c r="N1276" s="12">
        <v>8000</v>
      </c>
      <c r="O1276" s="12">
        <v>8000</v>
      </c>
      <c r="P1276" s="55">
        <f t="shared" ref="P1276:P1363" si="63">SUM(D1276:O1276)</f>
        <v>96000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v>25000</v>
      </c>
      <c r="E1316" s="12">
        <v>25000</v>
      </c>
      <c r="F1316" s="12">
        <v>25000</v>
      </c>
      <c r="G1316" s="12">
        <v>25000</v>
      </c>
      <c r="H1316" s="12">
        <v>25000</v>
      </c>
      <c r="I1316" s="12">
        <v>25000</v>
      </c>
      <c r="J1316" s="12">
        <v>25000</v>
      </c>
      <c r="K1316" s="12">
        <v>25000</v>
      </c>
      <c r="L1316" s="12">
        <v>25000</v>
      </c>
      <c r="M1316" s="12">
        <v>25000</v>
      </c>
      <c r="N1316" s="12">
        <v>25000</v>
      </c>
      <c r="O1316" s="12">
        <v>25000</v>
      </c>
      <c r="P1316" s="55">
        <f t="shared" si="63"/>
        <v>300000</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4"/>
      <c r="B1320" s="552"/>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2294</v>
      </c>
      <c r="C1366" s="306"/>
      <c r="D1366" s="72">
        <f>SUM(D1367:D1416)</f>
        <v>1000000</v>
      </c>
      <c r="E1366" s="72">
        <f t="shared" ref="E1366:O1366" si="65">SUM(E1367:E1416)</f>
        <v>1000000</v>
      </c>
      <c r="F1366" s="72">
        <f t="shared" si="65"/>
        <v>1000000</v>
      </c>
      <c r="G1366" s="72">
        <f t="shared" si="65"/>
        <v>1000000</v>
      </c>
      <c r="H1366" s="72">
        <f t="shared" si="65"/>
        <v>1000000</v>
      </c>
      <c r="I1366" s="72">
        <f t="shared" si="65"/>
        <v>1000000</v>
      </c>
      <c r="J1366" s="72">
        <f t="shared" si="65"/>
        <v>1000000</v>
      </c>
      <c r="K1366" s="72">
        <f t="shared" si="65"/>
        <v>1000000</v>
      </c>
      <c r="L1366" s="72">
        <f t="shared" si="65"/>
        <v>1000000</v>
      </c>
      <c r="M1366" s="72">
        <f t="shared" si="65"/>
        <v>1000000</v>
      </c>
      <c r="N1366" s="72">
        <f t="shared" si="65"/>
        <v>1000000</v>
      </c>
      <c r="O1366" s="72">
        <f t="shared" si="65"/>
        <v>1000000</v>
      </c>
      <c r="P1366" s="72">
        <f>SUM(P1367:P1416)</f>
        <v>12000000</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v>1000000</v>
      </c>
      <c r="E1377" s="12">
        <v>1000000</v>
      </c>
      <c r="F1377" s="12">
        <v>1000000</v>
      </c>
      <c r="G1377" s="12">
        <v>1000000</v>
      </c>
      <c r="H1377" s="12">
        <v>1000000</v>
      </c>
      <c r="I1377" s="12">
        <v>1000000</v>
      </c>
      <c r="J1377" s="12">
        <v>1000000</v>
      </c>
      <c r="K1377" s="12">
        <v>1000000</v>
      </c>
      <c r="L1377" s="12">
        <v>1000000</v>
      </c>
      <c r="M1377" s="12">
        <v>1000000</v>
      </c>
      <c r="N1377" s="12">
        <v>1000000</v>
      </c>
      <c r="O1377" s="12">
        <v>1000000</v>
      </c>
      <c r="P1377" s="55">
        <f t="shared" si="66"/>
        <v>12000000</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4"/>
      <c r="B1381" s="552"/>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10000</v>
      </c>
      <c r="E1417" s="72">
        <f t="shared" ref="E1417:O1417" si="67">SUM(E1418:E1498)</f>
        <v>10000</v>
      </c>
      <c r="F1417" s="72">
        <f t="shared" si="67"/>
        <v>10000</v>
      </c>
      <c r="G1417" s="72">
        <f t="shared" si="67"/>
        <v>10000</v>
      </c>
      <c r="H1417" s="72">
        <f t="shared" si="67"/>
        <v>10000</v>
      </c>
      <c r="I1417" s="72">
        <f t="shared" si="67"/>
        <v>10000</v>
      </c>
      <c r="J1417" s="72">
        <f t="shared" si="67"/>
        <v>10000</v>
      </c>
      <c r="K1417" s="72">
        <f t="shared" si="67"/>
        <v>10000</v>
      </c>
      <c r="L1417" s="72">
        <f t="shared" si="67"/>
        <v>10000</v>
      </c>
      <c r="M1417" s="72">
        <f t="shared" si="67"/>
        <v>10000</v>
      </c>
      <c r="N1417" s="72">
        <f t="shared" si="67"/>
        <v>10000</v>
      </c>
      <c r="O1417" s="72">
        <f t="shared" si="67"/>
        <v>10000</v>
      </c>
      <c r="P1417" s="72">
        <f>SUM(P1418:P1498)</f>
        <v>120000</v>
      </c>
    </row>
    <row r="1418" spans="1:16" ht="15" customHeight="1" x14ac:dyDescent="0.25">
      <c r="A1418" s="553">
        <v>391</v>
      </c>
      <c r="B1418" s="551"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v>10000</v>
      </c>
      <c r="E1468" s="12">
        <v>10000</v>
      </c>
      <c r="F1468" s="12">
        <v>10000</v>
      </c>
      <c r="G1468" s="12">
        <v>10000</v>
      </c>
      <c r="H1468" s="12">
        <v>10000</v>
      </c>
      <c r="I1468" s="12">
        <v>10000</v>
      </c>
      <c r="J1468" s="12">
        <v>10000</v>
      </c>
      <c r="K1468" s="12">
        <v>10000</v>
      </c>
      <c r="L1468" s="12">
        <v>10000</v>
      </c>
      <c r="M1468" s="12">
        <v>10000</v>
      </c>
      <c r="N1468" s="12">
        <v>10000</v>
      </c>
      <c r="O1468" s="12">
        <v>10000</v>
      </c>
      <c r="P1468" s="55">
        <f t="shared" si="68"/>
        <v>120000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2295</v>
      </c>
      <c r="C1499" s="310"/>
      <c r="D1499" s="76">
        <f t="shared" ref="D1499:P1499" si="70">D1500+D1528+D1543+D1625+D1706+D1737+D1772+D1783+D1834</f>
        <v>2140000</v>
      </c>
      <c r="E1499" s="77">
        <f t="shared" si="70"/>
        <v>2140000</v>
      </c>
      <c r="F1499" s="77">
        <f t="shared" si="70"/>
        <v>2140000</v>
      </c>
      <c r="G1499" s="77">
        <f t="shared" si="70"/>
        <v>2140000</v>
      </c>
      <c r="H1499" s="77">
        <f t="shared" si="70"/>
        <v>2140000</v>
      </c>
      <c r="I1499" s="77">
        <f t="shared" si="70"/>
        <v>2140000</v>
      </c>
      <c r="J1499" s="77">
        <f t="shared" si="70"/>
        <v>2040000</v>
      </c>
      <c r="K1499" s="77">
        <f t="shared" si="70"/>
        <v>2040000</v>
      </c>
      <c r="L1499" s="77">
        <f t="shared" si="70"/>
        <v>2440000</v>
      </c>
      <c r="M1499" s="77">
        <f t="shared" si="70"/>
        <v>2360000</v>
      </c>
      <c r="N1499" s="77">
        <f t="shared" si="70"/>
        <v>2340000</v>
      </c>
      <c r="O1499" s="77">
        <f t="shared" si="70"/>
        <v>3040000</v>
      </c>
      <c r="P1499" s="77">
        <f t="shared" si="70"/>
        <v>27100000</v>
      </c>
    </row>
    <row r="1500" spans="1:16" x14ac:dyDescent="0.25">
      <c r="A1500" s="74">
        <v>4100</v>
      </c>
      <c r="B1500" s="305" t="s">
        <v>2296</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c r="E1533" s="12"/>
      <c r="F1533" s="12"/>
      <c r="G1533" s="12"/>
      <c r="H1533" s="12"/>
      <c r="I1533" s="12"/>
      <c r="J1533" s="12"/>
      <c r="K1533" s="12"/>
      <c r="L1533" s="12"/>
      <c r="M1533" s="12"/>
      <c r="N1533" s="12"/>
      <c r="O1533" s="12"/>
      <c r="P1533" s="55">
        <f t="shared" si="74"/>
        <v>0</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700000</v>
      </c>
      <c r="E1543" s="72">
        <f t="shared" ref="E1543:O1543" si="75">SUM(E1544:E1624)</f>
        <v>700000</v>
      </c>
      <c r="F1543" s="72">
        <f t="shared" si="75"/>
        <v>700000</v>
      </c>
      <c r="G1543" s="72">
        <f t="shared" si="75"/>
        <v>700000</v>
      </c>
      <c r="H1543" s="72">
        <f t="shared" si="75"/>
        <v>700000</v>
      </c>
      <c r="I1543" s="72">
        <f t="shared" si="75"/>
        <v>700000</v>
      </c>
      <c r="J1543" s="72">
        <f t="shared" si="75"/>
        <v>700000</v>
      </c>
      <c r="K1543" s="72">
        <f t="shared" si="75"/>
        <v>700000</v>
      </c>
      <c r="L1543" s="72">
        <f t="shared" si="75"/>
        <v>700000</v>
      </c>
      <c r="M1543" s="72">
        <f t="shared" si="75"/>
        <v>700000</v>
      </c>
      <c r="N1543" s="72">
        <f t="shared" si="75"/>
        <v>700000</v>
      </c>
      <c r="O1543" s="72">
        <f t="shared" si="75"/>
        <v>1700000</v>
      </c>
      <c r="P1543" s="72">
        <f>SUM(P1544:P1624)</f>
        <v>9400000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v>700000</v>
      </c>
      <c r="E1619" s="12">
        <v>700000</v>
      </c>
      <c r="F1619" s="12">
        <v>700000</v>
      </c>
      <c r="G1619" s="12">
        <v>700000</v>
      </c>
      <c r="H1619" s="12">
        <v>700000</v>
      </c>
      <c r="I1619" s="12">
        <v>700000</v>
      </c>
      <c r="J1619" s="12">
        <v>700000</v>
      </c>
      <c r="K1619" s="12">
        <v>700000</v>
      </c>
      <c r="L1619" s="12">
        <v>700000</v>
      </c>
      <c r="M1619" s="12">
        <v>700000</v>
      </c>
      <c r="N1619" s="12">
        <v>700000</v>
      </c>
      <c r="O1619" s="12">
        <v>700000</v>
      </c>
      <c r="P1619" s="55">
        <f t="shared" si="76"/>
        <v>8400000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v>1000000</v>
      </c>
      <c r="P1622" s="55">
        <f t="shared" si="76"/>
        <v>1000000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2300</v>
      </c>
      <c r="C1625" s="306"/>
      <c r="D1625" s="72">
        <f>SUM(D1626:D1705)</f>
        <v>300000</v>
      </c>
      <c r="E1625" s="72">
        <f t="shared" ref="E1625:O1625" si="78">SUM(E1626:E1705)</f>
        <v>300000</v>
      </c>
      <c r="F1625" s="72">
        <f t="shared" si="78"/>
        <v>300000</v>
      </c>
      <c r="G1625" s="72">
        <f t="shared" si="78"/>
        <v>300000</v>
      </c>
      <c r="H1625" s="72">
        <f t="shared" si="78"/>
        <v>300000</v>
      </c>
      <c r="I1625" s="72">
        <f t="shared" si="78"/>
        <v>300000</v>
      </c>
      <c r="J1625" s="72">
        <f t="shared" si="78"/>
        <v>300000</v>
      </c>
      <c r="K1625" s="72">
        <f t="shared" si="78"/>
        <v>300000</v>
      </c>
      <c r="L1625" s="72">
        <f t="shared" si="78"/>
        <v>600000</v>
      </c>
      <c r="M1625" s="72">
        <f t="shared" si="78"/>
        <v>520000</v>
      </c>
      <c r="N1625" s="72">
        <f t="shared" si="78"/>
        <v>600000</v>
      </c>
      <c r="O1625" s="72">
        <f t="shared" si="78"/>
        <v>300000</v>
      </c>
      <c r="P1625" s="72">
        <f>SUM(P1626:P1705)</f>
        <v>4420000</v>
      </c>
    </row>
    <row r="1626" spans="1:16" ht="15" customHeight="1" x14ac:dyDescent="0.25">
      <c r="A1626" s="553">
        <v>441</v>
      </c>
      <c r="B1626" s="551" t="s">
        <v>2301</v>
      </c>
      <c r="C1626" s="110">
        <v>11</v>
      </c>
      <c r="D1626" s="66">
        <v>300000</v>
      </c>
      <c r="E1626" s="12">
        <v>300000</v>
      </c>
      <c r="F1626" s="12">
        <v>300000</v>
      </c>
      <c r="G1626" s="12">
        <v>300000</v>
      </c>
      <c r="H1626" s="12">
        <v>300000</v>
      </c>
      <c r="I1626" s="12">
        <v>300000</v>
      </c>
      <c r="J1626" s="12">
        <v>300000</v>
      </c>
      <c r="K1626" s="12">
        <v>300000</v>
      </c>
      <c r="L1626" s="12">
        <v>300000</v>
      </c>
      <c r="M1626" s="12">
        <v>300000</v>
      </c>
      <c r="N1626" s="12">
        <v>300000</v>
      </c>
      <c r="O1626" s="12">
        <v>300000</v>
      </c>
      <c r="P1626" s="55">
        <f t="shared" ref="P1626:P1705" si="79">SUM(D1626:O1626)</f>
        <v>3600000</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4"/>
      <c r="B1630" s="552"/>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v>300000</v>
      </c>
      <c r="M1633" s="12">
        <v>220000</v>
      </c>
      <c r="N1633" s="12">
        <v>300000</v>
      </c>
      <c r="O1633" s="12"/>
      <c r="P1633" s="55">
        <f t="shared" si="79"/>
        <v>820000</v>
      </c>
    </row>
    <row r="1634" spans="1:16" ht="15" customHeight="1" x14ac:dyDescent="0.25">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1140000</v>
      </c>
      <c r="E1706" s="72">
        <f t="shared" ref="E1706:O1706" si="80">SUM(E1707:E1736)</f>
        <v>1140000</v>
      </c>
      <c r="F1706" s="72">
        <f t="shared" si="80"/>
        <v>1140000</v>
      </c>
      <c r="G1706" s="72">
        <f t="shared" si="80"/>
        <v>1140000</v>
      </c>
      <c r="H1706" s="72">
        <f t="shared" si="80"/>
        <v>1140000</v>
      </c>
      <c r="I1706" s="72">
        <f t="shared" si="80"/>
        <v>1140000</v>
      </c>
      <c r="J1706" s="72">
        <f t="shared" si="80"/>
        <v>1040000</v>
      </c>
      <c r="K1706" s="72">
        <f t="shared" si="80"/>
        <v>1040000</v>
      </c>
      <c r="L1706" s="72">
        <f t="shared" si="80"/>
        <v>1140000</v>
      </c>
      <c r="M1706" s="72">
        <f t="shared" si="80"/>
        <v>1140000</v>
      </c>
      <c r="N1706" s="72">
        <f t="shared" si="80"/>
        <v>1040000</v>
      </c>
      <c r="O1706" s="72">
        <f t="shared" si="80"/>
        <v>1040000</v>
      </c>
      <c r="P1706" s="72">
        <f>SUM(P1707:P1736)</f>
        <v>13280000</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v>1100000</v>
      </c>
      <c r="E1711" s="12">
        <v>1100000</v>
      </c>
      <c r="F1711" s="12">
        <v>1100000</v>
      </c>
      <c r="G1711" s="12">
        <v>1100000</v>
      </c>
      <c r="H1711" s="12">
        <v>1100000</v>
      </c>
      <c r="I1711" s="12">
        <v>1100000</v>
      </c>
      <c r="J1711" s="12">
        <v>1000000</v>
      </c>
      <c r="K1711" s="12">
        <v>1000000</v>
      </c>
      <c r="L1711" s="12">
        <v>1100000</v>
      </c>
      <c r="M1711" s="12">
        <v>1100000</v>
      </c>
      <c r="N1711" s="12">
        <v>1000000</v>
      </c>
      <c r="O1711" s="12">
        <v>1000000</v>
      </c>
      <c r="P1711" s="55">
        <f t="shared" si="81"/>
        <v>12800000</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v>40000</v>
      </c>
      <c r="E1714" s="12">
        <v>40000</v>
      </c>
      <c r="F1714" s="12">
        <v>40000</v>
      </c>
      <c r="G1714" s="12">
        <v>40000</v>
      </c>
      <c r="H1714" s="12">
        <v>40000</v>
      </c>
      <c r="I1714" s="12">
        <v>40000</v>
      </c>
      <c r="J1714" s="12">
        <v>40000</v>
      </c>
      <c r="K1714" s="12">
        <v>40000</v>
      </c>
      <c r="L1714" s="12">
        <v>40000</v>
      </c>
      <c r="M1714" s="12">
        <v>40000</v>
      </c>
      <c r="N1714" s="12">
        <v>40000</v>
      </c>
      <c r="O1714" s="12">
        <v>40000</v>
      </c>
      <c r="P1714" s="55">
        <f t="shared" si="81"/>
        <v>480000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2308</v>
      </c>
      <c r="C1865" s="310"/>
      <c r="D1865" s="76">
        <f>D1866+D1927+D1968+D1989+D2050+D2061+D2142+D2233+D2274</f>
        <v>80000</v>
      </c>
      <c r="E1865" s="77">
        <f t="shared" ref="E1865:P1865" si="90">E1866+E1927+E1968+E1989+E2050+E2061+E2142+E2233+E2274</f>
        <v>1380000</v>
      </c>
      <c r="F1865" s="77">
        <f t="shared" si="90"/>
        <v>80000</v>
      </c>
      <c r="G1865" s="77">
        <f t="shared" si="90"/>
        <v>80000</v>
      </c>
      <c r="H1865" s="77">
        <f t="shared" si="90"/>
        <v>1080000</v>
      </c>
      <c r="I1865" s="77">
        <f t="shared" si="90"/>
        <v>80000</v>
      </c>
      <c r="J1865" s="77">
        <f t="shared" si="90"/>
        <v>80000</v>
      </c>
      <c r="K1865" s="77">
        <f t="shared" si="90"/>
        <v>80000</v>
      </c>
      <c r="L1865" s="77">
        <f t="shared" si="90"/>
        <v>80000</v>
      </c>
      <c r="M1865" s="77">
        <f t="shared" si="90"/>
        <v>80000</v>
      </c>
      <c r="N1865" s="77">
        <f t="shared" si="90"/>
        <v>80000</v>
      </c>
      <c r="O1865" s="77">
        <f t="shared" si="90"/>
        <v>80000</v>
      </c>
      <c r="P1865" s="77">
        <f t="shared" si="90"/>
        <v>3260000</v>
      </c>
    </row>
    <row r="1866" spans="1:16" x14ac:dyDescent="0.25">
      <c r="A1866" s="74">
        <v>5100</v>
      </c>
      <c r="B1866" s="305" t="s">
        <v>2309</v>
      </c>
      <c r="C1866" s="306"/>
      <c r="D1866" s="72">
        <f>SUM(D1867:D1926)</f>
        <v>60000</v>
      </c>
      <c r="E1866" s="72">
        <f t="shared" ref="E1866:O1866" si="91">SUM(E1867:E1926)</f>
        <v>60000</v>
      </c>
      <c r="F1866" s="72">
        <f t="shared" si="91"/>
        <v>60000</v>
      </c>
      <c r="G1866" s="72">
        <f t="shared" si="91"/>
        <v>60000</v>
      </c>
      <c r="H1866" s="72">
        <f t="shared" si="91"/>
        <v>60000</v>
      </c>
      <c r="I1866" s="72">
        <f t="shared" si="91"/>
        <v>60000</v>
      </c>
      <c r="J1866" s="72">
        <f t="shared" si="91"/>
        <v>60000</v>
      </c>
      <c r="K1866" s="72">
        <f t="shared" si="91"/>
        <v>60000</v>
      </c>
      <c r="L1866" s="72">
        <f t="shared" si="91"/>
        <v>60000</v>
      </c>
      <c r="M1866" s="72">
        <f t="shared" si="91"/>
        <v>60000</v>
      </c>
      <c r="N1866" s="72">
        <f t="shared" si="91"/>
        <v>60000</v>
      </c>
      <c r="O1866" s="72">
        <f t="shared" si="91"/>
        <v>60000</v>
      </c>
      <c r="P1866" s="72">
        <f>SUM(P1867:P1926)</f>
        <v>720000</v>
      </c>
    </row>
    <row r="1867" spans="1:16" ht="15" customHeight="1" x14ac:dyDescent="0.25">
      <c r="A1867" s="553">
        <v>511</v>
      </c>
      <c r="B1867" s="551" t="s">
        <v>2310</v>
      </c>
      <c r="C1867" s="110">
        <v>11</v>
      </c>
      <c r="D1867" s="12">
        <v>40000</v>
      </c>
      <c r="E1867" s="12">
        <v>40000</v>
      </c>
      <c r="F1867" s="12">
        <v>40000</v>
      </c>
      <c r="G1867" s="12">
        <v>40000</v>
      </c>
      <c r="H1867" s="12">
        <v>40000</v>
      </c>
      <c r="I1867" s="12">
        <v>40000</v>
      </c>
      <c r="J1867" s="12">
        <v>40000</v>
      </c>
      <c r="K1867" s="12">
        <v>40000</v>
      </c>
      <c r="L1867" s="12">
        <v>40000</v>
      </c>
      <c r="M1867" s="12">
        <v>40000</v>
      </c>
      <c r="N1867" s="12">
        <v>40000</v>
      </c>
      <c r="O1867" s="12">
        <v>40000</v>
      </c>
      <c r="P1867" s="55">
        <f t="shared" ref="P1867:P1926" si="92">SUM(D1867:O1867)</f>
        <v>480000</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v>20000</v>
      </c>
      <c r="E1907" s="12">
        <v>20000</v>
      </c>
      <c r="F1907" s="12">
        <v>20000</v>
      </c>
      <c r="G1907" s="12">
        <v>20000</v>
      </c>
      <c r="H1907" s="12">
        <v>20000</v>
      </c>
      <c r="I1907" s="12">
        <v>20000</v>
      </c>
      <c r="J1907" s="12">
        <v>20000</v>
      </c>
      <c r="K1907" s="12">
        <v>20000</v>
      </c>
      <c r="L1907" s="12">
        <v>20000</v>
      </c>
      <c r="M1907" s="12">
        <v>20000</v>
      </c>
      <c r="N1907" s="12">
        <v>20000</v>
      </c>
      <c r="O1907" s="12">
        <v>20000</v>
      </c>
      <c r="P1907" s="55">
        <f t="shared" si="92"/>
        <v>240000</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c r="I1914" s="12"/>
      <c r="J1914" s="12"/>
      <c r="K1914" s="12"/>
      <c r="L1914" s="12"/>
      <c r="M1914" s="12"/>
      <c r="N1914" s="12"/>
      <c r="O1914" s="12"/>
      <c r="P1914" s="55">
        <f t="shared" si="92"/>
        <v>0</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2311</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2314</v>
      </c>
      <c r="C1989" s="306"/>
      <c r="D1989" s="72">
        <f>SUM(D1990:D2049)</f>
        <v>0</v>
      </c>
      <c r="E1989" s="72">
        <f t="shared" ref="E1989:O1989" si="97">SUM(E1990:E2049)</f>
        <v>1300000</v>
      </c>
      <c r="F1989" s="72">
        <f t="shared" si="97"/>
        <v>0</v>
      </c>
      <c r="G1989" s="72">
        <f t="shared" si="97"/>
        <v>0</v>
      </c>
      <c r="H1989" s="72">
        <f t="shared" si="97"/>
        <v>1000000</v>
      </c>
      <c r="I1989" s="72">
        <f t="shared" si="97"/>
        <v>0</v>
      </c>
      <c r="J1989" s="72">
        <f t="shared" si="97"/>
        <v>0</v>
      </c>
      <c r="K1989" s="72">
        <f t="shared" si="97"/>
        <v>0</v>
      </c>
      <c r="L1989" s="72">
        <f t="shared" si="97"/>
        <v>0</v>
      </c>
      <c r="M1989" s="72">
        <f t="shared" si="97"/>
        <v>0</v>
      </c>
      <c r="N1989" s="72">
        <f t="shared" si="97"/>
        <v>0</v>
      </c>
      <c r="O1989" s="72">
        <f t="shared" si="97"/>
        <v>0</v>
      </c>
      <c r="P1989" s="72">
        <f>SUM(P1990:P2049)</f>
        <v>2300000</v>
      </c>
    </row>
    <row r="1990" spans="1:16" ht="15" customHeight="1" x14ac:dyDescent="0.25">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v>1300000</v>
      </c>
      <c r="F1997" s="12"/>
      <c r="G1997" s="12"/>
      <c r="H1997" s="12">
        <v>1000000</v>
      </c>
      <c r="I1997" s="12"/>
      <c r="J1997" s="12"/>
      <c r="K1997" s="12"/>
      <c r="L1997" s="12"/>
      <c r="M1997" s="12"/>
      <c r="N1997" s="12"/>
      <c r="O1997" s="12"/>
      <c r="P1997" s="55">
        <f t="shared" si="98"/>
        <v>2300000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2315</v>
      </c>
      <c r="C2061" s="306"/>
      <c r="D2061" s="72">
        <f>SUM(D2062:D2141)</f>
        <v>20000</v>
      </c>
      <c r="E2061" s="72">
        <f t="shared" ref="E2061:O2061" si="101">SUM(E2062:E2141)</f>
        <v>20000</v>
      </c>
      <c r="F2061" s="72">
        <f t="shared" si="101"/>
        <v>20000</v>
      </c>
      <c r="G2061" s="72">
        <f t="shared" si="101"/>
        <v>20000</v>
      </c>
      <c r="H2061" s="72">
        <f t="shared" si="101"/>
        <v>20000</v>
      </c>
      <c r="I2061" s="72">
        <f t="shared" si="101"/>
        <v>20000</v>
      </c>
      <c r="J2061" s="72">
        <f t="shared" si="101"/>
        <v>20000</v>
      </c>
      <c r="K2061" s="72">
        <f t="shared" si="101"/>
        <v>20000</v>
      </c>
      <c r="L2061" s="72">
        <f t="shared" si="101"/>
        <v>20000</v>
      </c>
      <c r="M2061" s="72">
        <f t="shared" si="101"/>
        <v>20000</v>
      </c>
      <c r="N2061" s="72">
        <f t="shared" si="101"/>
        <v>20000</v>
      </c>
      <c r="O2061" s="72">
        <f t="shared" si="101"/>
        <v>20000</v>
      </c>
      <c r="P2061" s="72">
        <f>SUM(P2062:P2141)</f>
        <v>240000</v>
      </c>
    </row>
    <row r="2062" spans="1:16" ht="15" customHeight="1" x14ac:dyDescent="0.25">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v>20000</v>
      </c>
      <c r="E2122" s="12">
        <v>20000</v>
      </c>
      <c r="F2122" s="12">
        <v>20000</v>
      </c>
      <c r="G2122" s="12">
        <v>20000</v>
      </c>
      <c r="H2122" s="12">
        <v>20000</v>
      </c>
      <c r="I2122" s="12">
        <v>20000</v>
      </c>
      <c r="J2122" s="12">
        <v>20000</v>
      </c>
      <c r="K2122" s="12">
        <v>20000</v>
      </c>
      <c r="L2122" s="12">
        <v>20000</v>
      </c>
      <c r="M2122" s="12">
        <v>20000</v>
      </c>
      <c r="N2122" s="12">
        <v>20000</v>
      </c>
      <c r="O2122" s="12">
        <v>20000</v>
      </c>
      <c r="P2122" s="55">
        <f t="shared" si="102"/>
        <v>240000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2321</v>
      </c>
      <c r="C2365" s="310"/>
      <c r="D2365" s="76">
        <f t="shared" ref="D2365:P2365" si="111">D2366+D2447+D2528</f>
        <v>2583333</v>
      </c>
      <c r="E2365" s="77">
        <f t="shared" si="111"/>
        <v>2583333</v>
      </c>
      <c r="F2365" s="77">
        <f t="shared" si="111"/>
        <v>2583333</v>
      </c>
      <c r="G2365" s="77">
        <f t="shared" si="111"/>
        <v>3183333</v>
      </c>
      <c r="H2365" s="77">
        <f t="shared" si="111"/>
        <v>3383333</v>
      </c>
      <c r="I2365" s="77">
        <f t="shared" si="111"/>
        <v>2583333</v>
      </c>
      <c r="J2365" s="77">
        <f t="shared" si="111"/>
        <v>2583333</v>
      </c>
      <c r="K2365" s="77">
        <f t="shared" si="111"/>
        <v>2583333</v>
      </c>
      <c r="L2365" s="77">
        <f t="shared" si="111"/>
        <v>2583333</v>
      </c>
      <c r="M2365" s="77">
        <f t="shared" si="111"/>
        <v>2583333</v>
      </c>
      <c r="N2365" s="77">
        <f t="shared" si="111"/>
        <v>2583333</v>
      </c>
      <c r="O2365" s="77">
        <f t="shared" si="111"/>
        <v>2583333</v>
      </c>
      <c r="P2365" s="77">
        <f t="shared" si="111"/>
        <v>32399996</v>
      </c>
    </row>
    <row r="2366" spans="1:16" x14ac:dyDescent="0.25">
      <c r="A2366" s="74">
        <v>6100</v>
      </c>
      <c r="B2366" s="305" t="s">
        <v>2322</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c r="E2414" s="12"/>
      <c r="F2414" s="12"/>
      <c r="G2414" s="12"/>
      <c r="H2414" s="12"/>
      <c r="I2414" s="12"/>
      <c r="J2414" s="12"/>
      <c r="K2414" s="12"/>
      <c r="L2414" s="12"/>
      <c r="M2414" s="12"/>
      <c r="N2414" s="12"/>
      <c r="O2414" s="12"/>
      <c r="P2414" s="55">
        <f t="shared" si="113"/>
        <v>0</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2323</v>
      </c>
      <c r="C2447" s="306"/>
      <c r="D2447" s="72">
        <f>SUM(D2448:D2527)</f>
        <v>2583333</v>
      </c>
      <c r="E2447" s="72">
        <f t="shared" ref="E2447:O2447" si="114">SUM(E2448:E2527)</f>
        <v>2583333</v>
      </c>
      <c r="F2447" s="72">
        <f t="shared" si="114"/>
        <v>2583333</v>
      </c>
      <c r="G2447" s="72">
        <f t="shared" si="114"/>
        <v>3183333</v>
      </c>
      <c r="H2447" s="72">
        <f t="shared" si="114"/>
        <v>3383333</v>
      </c>
      <c r="I2447" s="72">
        <f t="shared" si="114"/>
        <v>2583333</v>
      </c>
      <c r="J2447" s="72">
        <f t="shared" si="114"/>
        <v>2583333</v>
      </c>
      <c r="K2447" s="72">
        <f t="shared" si="114"/>
        <v>2583333</v>
      </c>
      <c r="L2447" s="72">
        <f t="shared" si="114"/>
        <v>2583333</v>
      </c>
      <c r="M2447" s="72">
        <f t="shared" si="114"/>
        <v>2583333</v>
      </c>
      <c r="N2447" s="72">
        <f t="shared" si="114"/>
        <v>2583333</v>
      </c>
      <c r="O2447" s="72">
        <f t="shared" si="114"/>
        <v>2583333</v>
      </c>
      <c r="P2447" s="72">
        <f>SUM(P2448:P2527)</f>
        <v>32399996</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v>433333</v>
      </c>
      <c r="E2475" s="12">
        <v>433333</v>
      </c>
      <c r="F2475" s="12">
        <v>433333</v>
      </c>
      <c r="G2475" s="12">
        <v>433333</v>
      </c>
      <c r="H2475" s="12">
        <v>433333</v>
      </c>
      <c r="I2475" s="12">
        <v>433333</v>
      </c>
      <c r="J2475" s="12">
        <v>433333</v>
      </c>
      <c r="K2475" s="12">
        <v>433333</v>
      </c>
      <c r="L2475" s="12">
        <v>433333</v>
      </c>
      <c r="M2475" s="12">
        <v>433333</v>
      </c>
      <c r="N2475" s="12">
        <v>433333</v>
      </c>
      <c r="O2475" s="12">
        <v>433333</v>
      </c>
      <c r="P2475" s="55">
        <f t="shared" si="115"/>
        <v>5199996</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v>600000</v>
      </c>
      <c r="E2478" s="12">
        <v>600000</v>
      </c>
      <c r="F2478" s="12">
        <v>600000</v>
      </c>
      <c r="G2478" s="12">
        <v>600000</v>
      </c>
      <c r="H2478" s="12">
        <v>600000</v>
      </c>
      <c r="I2478" s="12">
        <v>600000</v>
      </c>
      <c r="J2478" s="12">
        <v>600000</v>
      </c>
      <c r="K2478" s="12">
        <v>600000</v>
      </c>
      <c r="L2478" s="12">
        <v>600000</v>
      </c>
      <c r="M2478" s="12">
        <v>600000</v>
      </c>
      <c r="N2478" s="12">
        <v>600000</v>
      </c>
      <c r="O2478" s="12">
        <v>600000</v>
      </c>
      <c r="P2478" s="55">
        <f t="shared" si="115"/>
        <v>7200000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v>1550000</v>
      </c>
      <c r="E2485" s="12">
        <v>1550000</v>
      </c>
      <c r="F2485" s="12">
        <v>1550000</v>
      </c>
      <c r="G2485" s="12">
        <v>2150000</v>
      </c>
      <c r="H2485" s="12">
        <v>2350000</v>
      </c>
      <c r="I2485" s="12">
        <v>1550000</v>
      </c>
      <c r="J2485" s="12">
        <v>1550000</v>
      </c>
      <c r="K2485" s="12">
        <v>1550000</v>
      </c>
      <c r="L2485" s="12">
        <v>1550000</v>
      </c>
      <c r="M2485" s="12">
        <v>1550000</v>
      </c>
      <c r="N2485" s="12">
        <v>1550000</v>
      </c>
      <c r="O2485" s="12">
        <v>1550000</v>
      </c>
      <c r="P2485" s="55">
        <f t="shared" si="115"/>
        <v>20000000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2335</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2345</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2163</v>
      </c>
      <c r="C3034" s="539"/>
      <c r="D3034" s="33">
        <f t="shared" ref="D3034:P3034" si="155">D7+D269+D748+D1499+D1865+D2365+D2549+D2858+D2912</f>
        <v>21502916.73859999</v>
      </c>
      <c r="E3034" s="33">
        <f t="shared" si="155"/>
        <v>22678058.73859999</v>
      </c>
      <c r="F3034" s="33">
        <f t="shared" si="155"/>
        <v>21583042.73859999</v>
      </c>
      <c r="G3034" s="33">
        <f t="shared" si="155"/>
        <v>23353042.73859999</v>
      </c>
      <c r="H3034" s="33">
        <f t="shared" si="155"/>
        <v>23473042.73859999</v>
      </c>
      <c r="I3034" s="33">
        <f t="shared" si="155"/>
        <v>22303042.73859999</v>
      </c>
      <c r="J3034" s="33">
        <f t="shared" si="155"/>
        <v>21663042.73859999</v>
      </c>
      <c r="K3034" s="33">
        <f t="shared" si="155"/>
        <v>21563042.73859999</v>
      </c>
      <c r="L3034" s="33">
        <f t="shared" si="155"/>
        <v>21993042.73859999</v>
      </c>
      <c r="M3034" s="33">
        <f t="shared" si="155"/>
        <v>22203042.73859999</v>
      </c>
      <c r="N3034" s="33">
        <f t="shared" si="155"/>
        <v>21660400.73859999</v>
      </c>
      <c r="O3034" s="33">
        <f t="shared" si="155"/>
        <v>39015411.738599986</v>
      </c>
      <c r="P3034" s="33">
        <f t="shared" si="155"/>
        <v>282991129.86319989</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 right="0.7" top="0.75" bottom="0.75" header="0.3" footer="0.3"/>
  <pageSetup paperSize="5" scale="40" orientation="landscape"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C32" activePane="bottomRight" state="frozen"/>
      <selection activeCell="H14" sqref="B14:AM16"/>
      <selection pane="topRight" activeCell="H14" sqref="B14:AM16"/>
      <selection pane="bottomLeft" activeCell="H14" sqref="B14:AM16"/>
      <selection pane="bottomRight" activeCell="G25" sqref="G25"/>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2528</v>
      </c>
      <c r="B2" s="568"/>
      <c r="C2" s="568"/>
      <c r="D2" s="568"/>
      <c r="E2" s="568"/>
      <c r="F2" s="568"/>
      <c r="G2" s="568"/>
      <c r="H2" s="568"/>
    </row>
    <row r="3" spans="1:8" ht="21" x14ac:dyDescent="0.35">
      <c r="A3" s="569" t="str">
        <f>Inconsistencias!$B$6&amp;IF(LOOKUP(Inconsistencias!$B$6,EF!$C$2:$C$1001,EF!$I$2:I$1001)="Dependencia",", Jalisco","")</f>
        <v>Atotonilco el Alto, Jalisco</v>
      </c>
      <c r="B3" s="569"/>
      <c r="C3" s="569"/>
      <c r="D3" s="569"/>
      <c r="E3" s="569"/>
      <c r="F3" s="569"/>
      <c r="G3" s="569"/>
      <c r="H3" s="569"/>
    </row>
    <row r="4" spans="1:8" ht="18.75" x14ac:dyDescent="0.3">
      <c r="A4" s="570" t="str">
        <f>"Ejercicio Fiscal "&amp;Inconsistencias!U2</f>
        <v>Ejercicio Fiscal 2026</v>
      </c>
      <c r="B4" s="570"/>
      <c r="C4" s="570"/>
      <c r="D4" s="570"/>
      <c r="E4" s="570"/>
      <c r="F4" s="570"/>
      <c r="G4" s="570"/>
      <c r="H4" s="570"/>
    </row>
    <row r="5" spans="1:8" ht="15" customHeight="1" x14ac:dyDescent="0.25"/>
    <row r="6" spans="1:8" ht="30" customHeight="1" x14ac:dyDescent="0.25">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x14ac:dyDescent="0.25">
      <c r="A7" s="29" t="s">
        <v>1749</v>
      </c>
      <c r="B7" s="30"/>
      <c r="C7" s="30"/>
      <c r="D7" s="30"/>
      <c r="E7" s="30"/>
      <c r="F7" s="30"/>
      <c r="G7" s="30"/>
      <c r="H7" s="31"/>
    </row>
    <row r="8" spans="1:8" s="34" customFormat="1" ht="30" customHeight="1" x14ac:dyDescent="0.25">
      <c r="A8" s="32" t="s">
        <v>500</v>
      </c>
      <c r="B8" s="12">
        <v>30286997</v>
      </c>
      <c r="C8" s="12">
        <v>35687352</v>
      </c>
      <c r="D8" s="12">
        <v>39685083.549999997</v>
      </c>
      <c r="E8" s="33">
        <f>'CRI-DE'!F7</f>
        <v>32244641.68</v>
      </c>
      <c r="F8" s="12">
        <v>33856874.100000001</v>
      </c>
      <c r="G8" s="12">
        <v>35549717.805</v>
      </c>
      <c r="H8" s="12">
        <v>37327203.695250005</v>
      </c>
    </row>
    <row r="9" spans="1:8" s="34" customFormat="1" ht="30" customHeight="1" x14ac:dyDescent="0.25">
      <c r="A9" s="32" t="s">
        <v>505</v>
      </c>
      <c r="B9" s="12"/>
      <c r="C9" s="12"/>
      <c r="D9" s="12"/>
      <c r="E9" s="33">
        <f>'CRI-DE'!F28</f>
        <v>0</v>
      </c>
      <c r="F9" s="12"/>
      <c r="G9" s="12"/>
      <c r="H9" s="12"/>
    </row>
    <row r="10" spans="1:8" s="34" customFormat="1" ht="30" customHeight="1" x14ac:dyDescent="0.25">
      <c r="A10" s="32" t="s">
        <v>2268</v>
      </c>
      <c r="B10" s="12">
        <v>537181</v>
      </c>
      <c r="C10" s="12">
        <v>668869</v>
      </c>
      <c r="D10" s="12">
        <v>2360384.92</v>
      </c>
      <c r="E10" s="33">
        <f>'CRI-DE'!F34</f>
        <v>601965</v>
      </c>
      <c r="F10" s="12">
        <v>632063.25</v>
      </c>
      <c r="G10" s="12">
        <v>663666.41249999998</v>
      </c>
      <c r="H10" s="12">
        <v>696849.73312500003</v>
      </c>
    </row>
    <row r="11" spans="1:8" s="34" customFormat="1" ht="30" customHeight="1" x14ac:dyDescent="0.25">
      <c r="A11" s="32" t="s">
        <v>313</v>
      </c>
      <c r="B11" s="12">
        <v>18038861</v>
      </c>
      <c r="C11" s="12">
        <v>15582638</v>
      </c>
      <c r="D11" s="12">
        <v>17148965.850000001</v>
      </c>
      <c r="E11" s="33">
        <f>'CRI-DE'!F39</f>
        <v>26035704.280000001</v>
      </c>
      <c r="F11" s="12">
        <v>27337489.200000003</v>
      </c>
      <c r="G11" s="12">
        <v>28704363.660000004</v>
      </c>
      <c r="H11" s="12">
        <v>30139581.843000006</v>
      </c>
    </row>
    <row r="12" spans="1:8" s="34" customFormat="1" ht="30" customHeight="1" x14ac:dyDescent="0.25">
      <c r="A12" s="35" t="s">
        <v>501</v>
      </c>
      <c r="B12" s="12">
        <v>10509155</v>
      </c>
      <c r="C12" s="12">
        <v>9505683</v>
      </c>
      <c r="D12" s="12">
        <v>10237274.58</v>
      </c>
      <c r="E12" s="33">
        <f>'CRI-DE'!F71</f>
        <v>8156652</v>
      </c>
      <c r="F12" s="12">
        <v>8564484.5999999996</v>
      </c>
      <c r="G12" s="12">
        <v>8992708.8300000001</v>
      </c>
      <c r="H12" s="12">
        <v>9442344.2715000007</v>
      </c>
    </row>
    <row r="13" spans="1:8" s="34" customFormat="1" ht="30" customHeight="1" x14ac:dyDescent="0.25">
      <c r="A13" s="35" t="s">
        <v>502</v>
      </c>
      <c r="B13" s="12">
        <v>2523285</v>
      </c>
      <c r="C13" s="12">
        <v>992598</v>
      </c>
      <c r="D13" s="12">
        <v>2278264.7999999998</v>
      </c>
      <c r="E13" s="33">
        <f>'CRI-DE'!F78</f>
        <v>896230</v>
      </c>
      <c r="F13" s="12">
        <v>941041.5</v>
      </c>
      <c r="G13" s="12">
        <v>988093.57500000007</v>
      </c>
      <c r="H13" s="12">
        <v>1037498.2537500001</v>
      </c>
    </row>
    <row r="14" spans="1:8" s="34" customFormat="1" ht="30" customHeight="1" x14ac:dyDescent="0.25">
      <c r="A14" s="35" t="s">
        <v>2346</v>
      </c>
      <c r="B14" s="12"/>
      <c r="C14" s="12"/>
      <c r="D14" s="12"/>
      <c r="E14" s="33">
        <f>'CRI-DE'!F94</f>
        <v>0</v>
      </c>
      <c r="F14" s="12"/>
      <c r="G14" s="12"/>
      <c r="H14" s="12"/>
    </row>
    <row r="15" spans="1:8" s="34" customFormat="1" ht="30" customHeight="1" x14ac:dyDescent="0.25">
      <c r="A15" s="35" t="s">
        <v>568</v>
      </c>
      <c r="B15" s="12">
        <v>117956495</v>
      </c>
      <c r="C15" s="12">
        <v>125359035</v>
      </c>
      <c r="D15" s="12">
        <v>144778663.63999999</v>
      </c>
      <c r="E15" s="33">
        <f>'CRI-DE'!F109</f>
        <v>130359673.03839999</v>
      </c>
      <c r="F15" s="12">
        <v>136877656.65000001</v>
      </c>
      <c r="G15" s="12">
        <v>143721539.48250002</v>
      </c>
      <c r="H15" s="12">
        <v>150907616.45662501</v>
      </c>
    </row>
    <row r="16" spans="1:8" s="34" customFormat="1" ht="30" customHeight="1" x14ac:dyDescent="0.25">
      <c r="A16" s="35" t="s">
        <v>444</v>
      </c>
      <c r="B16" s="12">
        <v>3247682</v>
      </c>
      <c r="C16" s="12">
        <v>3225216</v>
      </c>
      <c r="D16" s="12">
        <v>3290036.78</v>
      </c>
      <c r="E16" s="33">
        <f>'CRI-DE'!F130</f>
        <v>3119999.3655999992</v>
      </c>
      <c r="F16" s="12">
        <v>3275998.95</v>
      </c>
      <c r="G16" s="12">
        <v>3439798.8975000004</v>
      </c>
      <c r="H16" s="12">
        <v>3611788.8423750005</v>
      </c>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2347</v>
      </c>
      <c r="B19" s="12">
        <v>16596529</v>
      </c>
      <c r="C19" s="12">
        <v>19480206</v>
      </c>
      <c r="D19" s="12"/>
      <c r="E19" s="33">
        <v>0</v>
      </c>
      <c r="F19" s="12"/>
      <c r="G19" s="12"/>
      <c r="H19" s="12"/>
    </row>
    <row r="20" spans="1:8" ht="15" customHeight="1" x14ac:dyDescent="0.25">
      <c r="A20" s="37" t="s">
        <v>2348</v>
      </c>
      <c r="B20" s="38">
        <f>SUM(B8:B19)</f>
        <v>199696185</v>
      </c>
      <c r="C20" s="38">
        <f t="shared" ref="C20:H20" si="0">SUM(C8:C19)</f>
        <v>210501597</v>
      </c>
      <c r="D20" s="38">
        <f t="shared" si="0"/>
        <v>219778674.11999997</v>
      </c>
      <c r="E20" s="38">
        <f t="shared" si="0"/>
        <v>201414865.36399999</v>
      </c>
      <c r="F20" s="38">
        <f t="shared" si="0"/>
        <v>211485608.25</v>
      </c>
      <c r="G20" s="38">
        <f t="shared" si="0"/>
        <v>222059888.66250005</v>
      </c>
      <c r="H20" s="38">
        <f t="shared" si="0"/>
        <v>233162883.09562504</v>
      </c>
    </row>
    <row r="21" spans="1:8" ht="15" customHeight="1" x14ac:dyDescent="0.25">
      <c r="A21" s="174" t="s">
        <v>2349</v>
      </c>
      <c r="B21" s="177"/>
      <c r="C21" s="177"/>
      <c r="D21" s="178"/>
      <c r="E21" s="38">
        <f>'CRI-DE'!D157</f>
        <v>0</v>
      </c>
      <c r="F21" s="176"/>
      <c r="G21" s="175"/>
      <c r="H21" s="63"/>
    </row>
    <row r="22" spans="1:8" ht="15" customHeight="1" x14ac:dyDescent="0.25">
      <c r="A22" s="174" t="s">
        <v>2350</v>
      </c>
      <c r="B22" s="177"/>
      <c r="C22" s="177"/>
      <c r="D22" s="178"/>
      <c r="E22" s="38">
        <f>E20+E21</f>
        <v>201414865.36399999</v>
      </c>
      <c r="F22" s="176"/>
      <c r="G22" s="175"/>
      <c r="H22" s="63"/>
    </row>
    <row r="23" spans="1:8" x14ac:dyDescent="0.25">
      <c r="A23" s="29" t="s">
        <v>2351</v>
      </c>
      <c r="B23" s="30"/>
      <c r="C23" s="30"/>
      <c r="D23" s="30"/>
      <c r="E23" s="30"/>
      <c r="F23" s="30"/>
      <c r="G23" s="30"/>
      <c r="H23" s="31"/>
    </row>
    <row r="24" spans="1:8" s="34" customFormat="1" ht="30" customHeight="1" x14ac:dyDescent="0.25">
      <c r="A24" s="39" t="s">
        <v>581</v>
      </c>
      <c r="B24" s="40">
        <v>76142149</v>
      </c>
      <c r="C24" s="40">
        <v>76900703</v>
      </c>
      <c r="D24" s="40">
        <v>81217277.219999999</v>
      </c>
      <c r="E24" s="33">
        <f>'CRI-DE'!E122</f>
        <v>81576265</v>
      </c>
      <c r="F24" s="40">
        <v>85655078.25</v>
      </c>
      <c r="G24" s="40">
        <v>89937832.162500009</v>
      </c>
      <c r="H24" s="40">
        <v>94434723.77062501</v>
      </c>
    </row>
    <row r="25" spans="1:8" s="34" customFormat="1" ht="30" customHeight="1" x14ac:dyDescent="0.25">
      <c r="A25" s="39" t="s">
        <v>584</v>
      </c>
      <c r="B25" s="40">
        <v>1032491</v>
      </c>
      <c r="C25" s="40">
        <v>600290</v>
      </c>
      <c r="D25" s="40">
        <v>846080</v>
      </c>
      <c r="E25" s="33">
        <f>'CRI-DE'!E125</f>
        <v>0</v>
      </c>
      <c r="F25" s="40"/>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2352</v>
      </c>
      <c r="B27" s="40"/>
      <c r="C27" s="40"/>
      <c r="D27" s="40"/>
      <c r="E27" s="33">
        <f>'CRI-DE'!E139</f>
        <v>0</v>
      </c>
      <c r="F27" s="40"/>
      <c r="G27" s="40"/>
      <c r="H27" s="40"/>
    </row>
    <row r="28" spans="1:8" s="34" customFormat="1" ht="30" customHeight="1" x14ac:dyDescent="0.25">
      <c r="A28" s="39" t="s">
        <v>2353</v>
      </c>
      <c r="B28" s="40"/>
      <c r="C28" s="40"/>
      <c r="D28" s="40"/>
      <c r="E28" s="33">
        <v>0</v>
      </c>
      <c r="F28" s="40"/>
      <c r="G28" s="40"/>
      <c r="H28" s="40"/>
    </row>
    <row r="29" spans="1:8" x14ac:dyDescent="0.25">
      <c r="A29" s="37" t="s">
        <v>2354</v>
      </c>
      <c r="B29" s="38">
        <f t="shared" ref="B29:H29" si="1">SUM(B24:B28)</f>
        <v>77174640</v>
      </c>
      <c r="C29" s="38">
        <f t="shared" si="1"/>
        <v>77500993</v>
      </c>
      <c r="D29" s="38">
        <f t="shared" si="1"/>
        <v>82063357.219999999</v>
      </c>
      <c r="E29" s="38">
        <f t="shared" si="1"/>
        <v>81576265</v>
      </c>
      <c r="F29" s="38">
        <f t="shared" si="1"/>
        <v>85655078.25</v>
      </c>
      <c r="G29" s="38">
        <f t="shared" si="1"/>
        <v>89937832.162500009</v>
      </c>
      <c r="H29" s="38">
        <f t="shared" si="1"/>
        <v>94434723.77062501</v>
      </c>
    </row>
    <row r="30" spans="1:8" x14ac:dyDescent="0.25">
      <c r="A30" s="37" t="s">
        <v>2355</v>
      </c>
      <c r="B30" s="177"/>
      <c r="C30" s="177"/>
      <c r="D30" s="178"/>
      <c r="E30" s="38">
        <f>'CRI-DE'!E157</f>
        <v>0</v>
      </c>
      <c r="F30" s="177"/>
      <c r="G30" s="177"/>
      <c r="H30" s="178"/>
    </row>
    <row r="31" spans="1:8" x14ac:dyDescent="0.25">
      <c r="A31" s="37" t="s">
        <v>2350</v>
      </c>
      <c r="B31" s="177"/>
      <c r="C31" s="177"/>
      <c r="D31" s="178"/>
      <c r="E31" s="38">
        <f>E29+E30</f>
        <v>81576265</v>
      </c>
      <c r="F31" s="177"/>
      <c r="G31" s="177"/>
      <c r="H31" s="178"/>
    </row>
    <row r="32" spans="1:8" s="34" customFormat="1" ht="30" customHeight="1" x14ac:dyDescent="0.25">
      <c r="A32" s="35" t="s">
        <v>2356</v>
      </c>
      <c r="B32" s="33">
        <f>B40</f>
        <v>564602</v>
      </c>
      <c r="C32" s="33">
        <f>C40</f>
        <v>390653</v>
      </c>
      <c r="D32" s="33">
        <f>D40</f>
        <v>1206000</v>
      </c>
      <c r="E32" s="33">
        <f>E40</f>
        <v>0</v>
      </c>
      <c r="F32" s="33">
        <f t="shared" ref="F32:H32" si="2">F40</f>
        <v>0</v>
      </c>
      <c r="G32" s="33">
        <f t="shared" si="2"/>
        <v>0</v>
      </c>
      <c r="H32" s="33">
        <f t="shared" si="2"/>
        <v>0</v>
      </c>
    </row>
    <row r="33" spans="1:9" x14ac:dyDescent="0.25">
      <c r="A33" s="43" t="s">
        <v>2357</v>
      </c>
      <c r="B33" s="44">
        <f>B20+B29+B32</f>
        <v>277435427</v>
      </c>
      <c r="C33" s="44">
        <f t="shared" ref="C33:H33" si="3">C20+C29+C32</f>
        <v>288393243</v>
      </c>
      <c r="D33" s="44">
        <f t="shared" si="3"/>
        <v>303048031.33999997</v>
      </c>
      <c r="E33" s="44">
        <f>E20+E29+E32</f>
        <v>282991130.36399996</v>
      </c>
      <c r="F33" s="44">
        <f t="shared" si="3"/>
        <v>297140686.5</v>
      </c>
      <c r="G33" s="44">
        <f t="shared" si="3"/>
        <v>311997720.82500005</v>
      </c>
      <c r="H33" s="44">
        <f t="shared" si="3"/>
        <v>327597606.86625004</v>
      </c>
    </row>
    <row r="34" spans="1:9" x14ac:dyDescent="0.25">
      <c r="A34" s="163" t="s">
        <v>2358</v>
      </c>
      <c r="B34" s="162"/>
      <c r="C34" s="162"/>
      <c r="D34" s="164"/>
      <c r="E34" s="44">
        <f>E21+E30</f>
        <v>0</v>
      </c>
      <c r="F34" s="44"/>
      <c r="G34" s="44"/>
      <c r="H34" s="44"/>
    </row>
    <row r="35" spans="1:9" x14ac:dyDescent="0.25">
      <c r="A35" s="163" t="s">
        <v>2359</v>
      </c>
      <c r="B35" s="162"/>
      <c r="C35" s="162"/>
      <c r="D35" s="164"/>
      <c r="E35" s="44">
        <f>E33+E34</f>
        <v>282991130.36399996</v>
      </c>
      <c r="F35" s="44"/>
      <c r="G35" s="44"/>
      <c r="H35" s="44"/>
    </row>
    <row r="36" spans="1:9" x14ac:dyDescent="0.25">
      <c r="A36" s="45"/>
      <c r="B36" s="41"/>
      <c r="C36" s="41"/>
      <c r="D36" s="41"/>
      <c r="E36" s="41"/>
      <c r="F36" s="46"/>
      <c r="G36" s="46"/>
      <c r="H36" s="46"/>
    </row>
    <row r="37" spans="1:9" x14ac:dyDescent="0.25">
      <c r="A37" s="47" t="s">
        <v>2360</v>
      </c>
      <c r="B37" s="41"/>
      <c r="C37" s="41"/>
      <c r="D37" s="41"/>
      <c r="E37" s="41"/>
      <c r="F37" s="41"/>
      <c r="G37" s="41"/>
      <c r="H37" s="42"/>
    </row>
    <row r="38" spans="1:9" ht="30" x14ac:dyDescent="0.25">
      <c r="A38" s="48" t="s">
        <v>2361</v>
      </c>
      <c r="B38" s="40">
        <v>564602</v>
      </c>
      <c r="C38" s="40">
        <v>390653</v>
      </c>
      <c r="D38" s="40">
        <v>1206000</v>
      </c>
      <c r="E38" s="33">
        <f>'CRI-DE'!D151</f>
        <v>0</v>
      </c>
      <c r="F38" s="40"/>
      <c r="G38" s="40"/>
      <c r="H38" s="40"/>
    </row>
    <row r="39" spans="1:9" ht="30" x14ac:dyDescent="0.25">
      <c r="A39" s="48" t="s">
        <v>2362</v>
      </c>
      <c r="B39" s="40"/>
      <c r="C39" s="40"/>
      <c r="D39" s="40"/>
      <c r="E39" s="33">
        <f>'CRI-DE'!E151</f>
        <v>0</v>
      </c>
      <c r="F39" s="40"/>
      <c r="G39" s="40"/>
      <c r="H39" s="40"/>
    </row>
    <row r="40" spans="1:9" x14ac:dyDescent="0.25">
      <c r="A40" s="49" t="s">
        <v>503</v>
      </c>
      <c r="B40" s="50">
        <f t="shared" ref="B40:H40" si="4">SUM(B38:B39)</f>
        <v>564602</v>
      </c>
      <c r="C40" s="50">
        <f t="shared" si="4"/>
        <v>390653</v>
      </c>
      <c r="D40" s="50">
        <f t="shared" si="4"/>
        <v>1206000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2088603845.8952501</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D8" sqref="D8"/>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2529</v>
      </c>
      <c r="B2" s="568"/>
      <c r="C2" s="568"/>
      <c r="D2" s="568"/>
      <c r="E2" s="568"/>
      <c r="F2" s="568"/>
      <c r="G2" s="568"/>
      <c r="H2" s="568"/>
    </row>
    <row r="3" spans="1:8" ht="21" x14ac:dyDescent="0.35">
      <c r="A3" s="569" t="str">
        <f>Inconsistencias!$B$6&amp;IF(LOOKUP(Inconsistencias!$B$6,EF!$C$2:$C$1001,EF!$I$2:I$1001)="Dependencia",", Jalisco","")</f>
        <v>Atotonilco el Alto, Jalisco</v>
      </c>
      <c r="B3" s="569"/>
      <c r="C3" s="569"/>
      <c r="D3" s="569"/>
      <c r="E3" s="569"/>
      <c r="F3" s="569"/>
      <c r="G3" s="569"/>
      <c r="H3" s="569"/>
    </row>
    <row r="4" spans="1:8" ht="18.75" x14ac:dyDescent="0.3">
      <c r="A4" s="570" t="str">
        <f>"Ejercicio Fiscal "&amp;Inconsistencias!U2</f>
        <v>Ejercicio Fiscal 2026</v>
      </c>
      <c r="B4" s="570"/>
      <c r="C4" s="570"/>
      <c r="D4" s="570"/>
      <c r="E4" s="570"/>
      <c r="F4" s="570"/>
      <c r="G4" s="570"/>
      <c r="H4" s="570"/>
    </row>
    <row r="5" spans="1:8" x14ac:dyDescent="0.25"/>
    <row r="6" spans="1:8" ht="30" customHeight="1" x14ac:dyDescent="0.25">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25">
      <c r="A7" s="29" t="s">
        <v>2363</v>
      </c>
      <c r="B7" s="30"/>
      <c r="C7" s="30"/>
      <c r="D7" s="30"/>
      <c r="E7" s="30"/>
      <c r="F7" s="30"/>
      <c r="G7" s="30"/>
      <c r="H7" s="31"/>
    </row>
    <row r="8" spans="1:8" s="34" customFormat="1" ht="30" customHeight="1" x14ac:dyDescent="0.25">
      <c r="A8" s="32" t="s">
        <v>2364</v>
      </c>
      <c r="B8" s="12">
        <v>81094712</v>
      </c>
      <c r="C8" s="12">
        <v>86812025</v>
      </c>
      <c r="D8" s="12">
        <v>96104746</v>
      </c>
      <c r="E8" s="33">
        <f>SUM('COG-FF'!C8:I8)</f>
        <v>102706654.83439988</v>
      </c>
      <c r="F8" s="12">
        <v>107841987.75</v>
      </c>
      <c r="G8" s="12">
        <v>113234087.1375</v>
      </c>
      <c r="H8" s="12">
        <v>118895791.49437501</v>
      </c>
    </row>
    <row r="9" spans="1:8" s="34" customFormat="1" ht="30" customHeight="1" x14ac:dyDescent="0.25">
      <c r="A9" s="32" t="s">
        <v>2276</v>
      </c>
      <c r="B9" s="12">
        <v>15063927</v>
      </c>
      <c r="C9" s="12">
        <v>20764049</v>
      </c>
      <c r="D9" s="12">
        <v>28009427</v>
      </c>
      <c r="E9" s="33">
        <f>SUM('COG-FF'!C45:I45)</f>
        <v>19128210</v>
      </c>
      <c r="F9" s="12">
        <v>20084620.5</v>
      </c>
      <c r="G9" s="12">
        <v>21088851.525000002</v>
      </c>
      <c r="H9" s="12">
        <v>22143294.101250004</v>
      </c>
    </row>
    <row r="10" spans="1:8" s="34" customFormat="1" ht="30" customHeight="1" x14ac:dyDescent="0.25">
      <c r="A10" s="32" t="s">
        <v>2285</v>
      </c>
      <c r="B10" s="12">
        <v>55081273</v>
      </c>
      <c r="C10" s="12">
        <v>54936785</v>
      </c>
      <c r="D10" s="12">
        <v>54669369</v>
      </c>
      <c r="E10" s="33">
        <f>SUM('COG-FF'!C110:I110)</f>
        <v>46620000</v>
      </c>
      <c r="F10" s="12">
        <v>48951000</v>
      </c>
      <c r="G10" s="12">
        <v>51398550</v>
      </c>
      <c r="H10" s="12">
        <v>53968477.5</v>
      </c>
    </row>
    <row r="11" spans="1:8" s="34" customFormat="1" ht="30" customHeight="1" x14ac:dyDescent="0.25">
      <c r="A11" s="32" t="s">
        <v>2365</v>
      </c>
      <c r="B11" s="12">
        <v>36974665</v>
      </c>
      <c r="C11" s="12">
        <v>30814549</v>
      </c>
      <c r="D11" s="12">
        <v>31270247.18</v>
      </c>
      <c r="E11" s="33">
        <f>SUM('COG-FF'!C195:I195)</f>
        <v>24800000</v>
      </c>
      <c r="F11" s="12">
        <v>26040000</v>
      </c>
      <c r="G11" s="12">
        <v>27342000</v>
      </c>
      <c r="H11" s="12">
        <v>28709100</v>
      </c>
    </row>
    <row r="12" spans="1:8" s="34" customFormat="1" ht="30" customHeight="1" x14ac:dyDescent="0.25">
      <c r="A12" s="35" t="s">
        <v>2366</v>
      </c>
      <c r="B12" s="12">
        <v>1360397</v>
      </c>
      <c r="C12" s="12">
        <v>482716</v>
      </c>
      <c r="D12" s="12">
        <v>7853839</v>
      </c>
      <c r="E12" s="33">
        <f>SUM('COG-FF'!C255:I255)</f>
        <v>960000</v>
      </c>
      <c r="F12" s="12">
        <v>1008000</v>
      </c>
      <c r="G12" s="12">
        <v>1058400</v>
      </c>
      <c r="H12" s="12">
        <v>1111320</v>
      </c>
    </row>
    <row r="13" spans="1:8" s="34" customFormat="1" ht="30" customHeight="1" x14ac:dyDescent="0.25">
      <c r="A13" s="35" t="s">
        <v>2321</v>
      </c>
      <c r="B13" s="12">
        <v>35964418</v>
      </c>
      <c r="C13" s="12">
        <v>21139391</v>
      </c>
      <c r="D13" s="12">
        <v>31242427</v>
      </c>
      <c r="E13" s="33">
        <f>SUM('COG-FF'!C314:I314)</f>
        <v>7200000</v>
      </c>
      <c r="F13" s="12">
        <v>7560000</v>
      </c>
      <c r="G13" s="12">
        <v>7938000</v>
      </c>
      <c r="H13" s="12">
        <v>8334900</v>
      </c>
    </row>
    <row r="14" spans="1:8" s="34" customFormat="1" ht="30" customHeight="1" x14ac:dyDescent="0.25">
      <c r="A14" s="35" t="s">
        <v>2325</v>
      </c>
      <c r="B14" s="12"/>
      <c r="C14" s="12"/>
      <c r="D14" s="12"/>
      <c r="E14" s="33">
        <f>SUM('COG-FF'!C336:I336)</f>
        <v>0</v>
      </c>
      <c r="F14" s="12"/>
      <c r="G14" s="12"/>
      <c r="H14" s="12"/>
    </row>
    <row r="15" spans="1:8" s="34" customFormat="1" ht="30" customHeight="1" x14ac:dyDescent="0.25">
      <c r="A15" s="35" t="s">
        <v>2334</v>
      </c>
      <c r="B15" s="12"/>
      <c r="C15" s="12"/>
      <c r="D15" s="12"/>
      <c r="E15" s="33">
        <f>SUM('COG-FF'!C384:I384)</f>
        <v>0</v>
      </c>
      <c r="F15" s="12"/>
      <c r="G15" s="12"/>
      <c r="H15" s="12"/>
    </row>
    <row r="16" spans="1:8" s="34" customFormat="1" ht="30" customHeight="1" x14ac:dyDescent="0.25">
      <c r="A16" s="35" t="s">
        <v>2335</v>
      </c>
      <c r="B16" s="12">
        <v>2536734</v>
      </c>
      <c r="C16" s="12">
        <v>2369897</v>
      </c>
      <c r="D16" s="12">
        <v>347087.98</v>
      </c>
      <c r="E16" s="33">
        <f>SUM('COG-FF'!C402:I402)</f>
        <v>0</v>
      </c>
      <c r="F16" s="12"/>
      <c r="G16" s="12"/>
      <c r="H16" s="12"/>
    </row>
    <row r="17" spans="1:8" s="34" customFormat="1" x14ac:dyDescent="0.25">
      <c r="A17" s="79" t="s">
        <v>2367</v>
      </c>
      <c r="B17" s="38">
        <f t="shared" ref="B17:H17" si="0">SUM(B8:B16)</f>
        <v>228076126</v>
      </c>
      <c r="C17" s="38">
        <f t="shared" si="0"/>
        <v>217319412</v>
      </c>
      <c r="D17" s="38">
        <f t="shared" si="0"/>
        <v>249497143.16</v>
      </c>
      <c r="E17" s="38">
        <f t="shared" si="0"/>
        <v>201414864.83439988</v>
      </c>
      <c r="F17" s="38">
        <f t="shared" si="0"/>
        <v>211485608.25</v>
      </c>
      <c r="G17" s="38">
        <f t="shared" si="0"/>
        <v>222059888.66249999</v>
      </c>
      <c r="H17" s="38">
        <f t="shared" si="0"/>
        <v>233162883.09562501</v>
      </c>
    </row>
    <row r="18" spans="1:8" s="34" customFormat="1" x14ac:dyDescent="0.25">
      <c r="A18" s="29" t="s">
        <v>2368</v>
      </c>
      <c r="B18" s="30"/>
      <c r="C18" s="30"/>
      <c r="D18" s="30"/>
      <c r="E18" s="30"/>
      <c r="F18" s="30"/>
      <c r="G18" s="30"/>
      <c r="H18" s="31"/>
    </row>
    <row r="19" spans="1:8" s="34" customFormat="1" ht="30" customHeight="1" x14ac:dyDescent="0.25">
      <c r="A19" s="32" t="s">
        <v>2364</v>
      </c>
      <c r="B19" s="40">
        <v>27419842</v>
      </c>
      <c r="C19" s="40">
        <v>26332108</v>
      </c>
      <c r="D19" s="40">
        <v>28156231</v>
      </c>
      <c r="E19" s="33">
        <f>SUM('COG-FF'!J8:L8)</f>
        <v>26179589.028800003</v>
      </c>
      <c r="F19" s="40">
        <v>26858568.450000003</v>
      </c>
      <c r="G19" s="40">
        <v>28201496.872500006</v>
      </c>
      <c r="H19" s="40">
        <v>29611571.716125008</v>
      </c>
    </row>
    <row r="20" spans="1:8" ht="30" customHeight="1" x14ac:dyDescent="0.25">
      <c r="A20" s="32" t="s">
        <v>2276</v>
      </c>
      <c r="B20" s="40">
        <v>15805915</v>
      </c>
      <c r="C20" s="40">
        <v>5575964</v>
      </c>
      <c r="D20" s="40">
        <v>4826879</v>
      </c>
      <c r="E20" s="33">
        <f>SUM('COG-FF'!J45:L45)</f>
        <v>6476680</v>
      </c>
      <c r="F20" s="40">
        <v>6296514</v>
      </c>
      <c r="G20" s="40">
        <v>6611339.7000000002</v>
      </c>
      <c r="H20" s="40">
        <v>6941906.6850000005</v>
      </c>
    </row>
    <row r="21" spans="1:8" ht="30" customHeight="1" x14ac:dyDescent="0.25">
      <c r="A21" s="32" t="s">
        <v>2285</v>
      </c>
      <c r="B21" s="40">
        <v>13877269</v>
      </c>
      <c r="C21" s="40">
        <v>2932111</v>
      </c>
      <c r="D21" s="40">
        <v>3846123</v>
      </c>
      <c r="E21" s="33">
        <f>SUM('COG-FF'!J110:L110)</f>
        <v>19120000</v>
      </c>
      <c r="F21" s="40">
        <v>26145000</v>
      </c>
      <c r="G21" s="40">
        <v>27452250</v>
      </c>
      <c r="H21" s="40">
        <v>28824862.5</v>
      </c>
    </row>
    <row r="22" spans="1:8" ht="30" customHeight="1" x14ac:dyDescent="0.25">
      <c r="A22" s="32" t="s">
        <v>2365</v>
      </c>
      <c r="B22" s="40"/>
      <c r="C22" s="40">
        <v>2404136</v>
      </c>
      <c r="D22" s="40">
        <v>2516231</v>
      </c>
      <c r="E22" s="33">
        <f>SUM('COG-FF'!J195:L195)</f>
        <v>2300000</v>
      </c>
      <c r="F22" s="40"/>
      <c r="G22" s="40"/>
      <c r="H22" s="40"/>
    </row>
    <row r="23" spans="1:8" ht="30" customHeight="1" x14ac:dyDescent="0.25">
      <c r="A23" s="35" t="s">
        <v>2366</v>
      </c>
      <c r="B23" s="40"/>
      <c r="C23" s="40"/>
      <c r="D23" s="40"/>
      <c r="E23" s="33">
        <f>SUM('COG-FF'!J255:L255)</f>
        <v>2300000</v>
      </c>
      <c r="F23" s="40"/>
      <c r="G23" s="40"/>
      <c r="H23" s="40"/>
    </row>
    <row r="24" spans="1:8" ht="30" customHeight="1" x14ac:dyDescent="0.25">
      <c r="A24" s="35" t="s">
        <v>2321</v>
      </c>
      <c r="B24" s="40">
        <v>20071613</v>
      </c>
      <c r="C24" s="40">
        <v>18151868</v>
      </c>
      <c r="D24" s="40">
        <v>17712017</v>
      </c>
      <c r="E24" s="33">
        <f>SUM('COG-FF'!J314:L314)</f>
        <v>25199996</v>
      </c>
      <c r="F24" s="40">
        <v>24989995.800000001</v>
      </c>
      <c r="G24" s="40">
        <v>26239495.590000004</v>
      </c>
      <c r="H24" s="40">
        <v>27551470.369500004</v>
      </c>
    </row>
    <row r="25" spans="1:8" ht="30" customHeight="1" x14ac:dyDescent="0.25">
      <c r="A25" s="35" t="s">
        <v>2325</v>
      </c>
      <c r="B25" s="40"/>
      <c r="C25" s="40"/>
      <c r="D25" s="40"/>
      <c r="E25" s="33">
        <f>SUM('COG-FF'!J336:L336)</f>
        <v>0</v>
      </c>
      <c r="F25" s="40"/>
      <c r="G25" s="40"/>
      <c r="H25" s="40"/>
    </row>
    <row r="26" spans="1:8" ht="30" customHeight="1" x14ac:dyDescent="0.25">
      <c r="A26" s="35" t="s">
        <v>2334</v>
      </c>
      <c r="B26" s="40"/>
      <c r="C26" s="40"/>
      <c r="D26" s="40"/>
      <c r="E26" s="33">
        <f>SUM('COG-FF'!J384:L384)</f>
        <v>0</v>
      </c>
      <c r="F26" s="40"/>
      <c r="G26" s="40"/>
      <c r="H26" s="40"/>
    </row>
    <row r="27" spans="1:8" ht="30" customHeight="1" x14ac:dyDescent="0.25">
      <c r="A27" s="35" t="s">
        <v>2335</v>
      </c>
      <c r="B27" s="40"/>
      <c r="C27" s="40"/>
      <c r="D27" s="40"/>
      <c r="E27" s="33">
        <f>SUM('COG-FF'!J402:L402)</f>
        <v>0</v>
      </c>
      <c r="F27" s="40"/>
      <c r="G27" s="40"/>
      <c r="H27" s="40"/>
    </row>
    <row r="28" spans="1:8" s="34" customFormat="1" x14ac:dyDescent="0.25">
      <c r="A28" s="79" t="s">
        <v>2369</v>
      </c>
      <c r="B28" s="38">
        <f t="shared" ref="B28:H28" si="1">SUM(B19:B27)</f>
        <v>77174639</v>
      </c>
      <c r="C28" s="38">
        <f t="shared" si="1"/>
        <v>55396187</v>
      </c>
      <c r="D28" s="38">
        <f t="shared" si="1"/>
        <v>57057481</v>
      </c>
      <c r="E28" s="38">
        <f t="shared" si="1"/>
        <v>81576265.028800011</v>
      </c>
      <c r="F28" s="38">
        <f t="shared" si="1"/>
        <v>84290078.25</v>
      </c>
      <c r="G28" s="38">
        <f t="shared" si="1"/>
        <v>88504582.162500009</v>
      </c>
      <c r="H28" s="38">
        <f t="shared" si="1"/>
        <v>92929811.27062501</v>
      </c>
    </row>
    <row r="29" spans="1:8" s="34" customFormat="1" x14ac:dyDescent="0.25">
      <c r="A29" s="80" t="s">
        <v>2163</v>
      </c>
      <c r="B29" s="81">
        <f>B17+B28</f>
        <v>305250765</v>
      </c>
      <c r="C29" s="81">
        <f t="shared" ref="C29:H29" si="2">C17+C28</f>
        <v>272715599</v>
      </c>
      <c r="D29" s="81">
        <f t="shared" si="2"/>
        <v>306554624.15999997</v>
      </c>
      <c r="E29" s="81">
        <f t="shared" si="2"/>
        <v>282991129.86319989</v>
      </c>
      <c r="F29" s="81">
        <f t="shared" si="2"/>
        <v>295775686.5</v>
      </c>
      <c r="G29" s="81">
        <f t="shared" si="2"/>
        <v>310564470.82499999</v>
      </c>
      <c r="H29" s="81">
        <f t="shared" si="2"/>
        <v>326092694.36625004</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2099944969.7144499</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67" zoomScaleNormal="100" workbookViewId="0">
      <selection activeCell="D27" sqref="D27"/>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2530</v>
      </c>
      <c r="B2" s="569"/>
      <c r="C2" s="569"/>
      <c r="D2" s="569"/>
    </row>
    <row r="3" spans="1:4" ht="49.7" customHeight="1" x14ac:dyDescent="0.25">
      <c r="A3" s="578" t="str">
        <f>Inconsistencias!$B$6&amp;IF(LOOKUP(Inconsistencias!$B$6,EF!$C$2:$C$1001,EF!$I$2:I$1001)="Dependencia",", Jalisco","")</f>
        <v>Atotonilco el Alto, Jalisco</v>
      </c>
      <c r="B3" s="578"/>
      <c r="C3" s="578"/>
      <c r="D3" s="578"/>
    </row>
    <row r="4" spans="1:4" ht="18.75" x14ac:dyDescent="0.3">
      <c r="A4" s="570" t="str">
        <f>"Ejercicio Fiscal "&amp;Inconsistencias!U2</f>
        <v>Ejercicio Fiscal 2026</v>
      </c>
      <c r="B4" s="570"/>
      <c r="C4" s="570"/>
      <c r="D4" s="570"/>
    </row>
    <row r="5" spans="1:4" x14ac:dyDescent="0.25"/>
    <row r="6" spans="1:4" ht="15.75" customHeight="1" x14ac:dyDescent="0.25">
      <c r="A6" s="571" t="s">
        <v>719</v>
      </c>
      <c r="B6" s="572" t="s">
        <v>2234</v>
      </c>
      <c r="C6" s="574" t="s">
        <v>2235</v>
      </c>
      <c r="D6" s="576" t="s">
        <v>2236</v>
      </c>
    </row>
    <row r="7" spans="1:4" x14ac:dyDescent="0.25">
      <c r="A7" s="571"/>
      <c r="B7" s="573"/>
      <c r="C7" s="575"/>
      <c r="D7" s="577"/>
    </row>
    <row r="8" spans="1:4" ht="15" customHeight="1" x14ac:dyDescent="0.25">
      <c r="A8" s="95" t="s">
        <v>731</v>
      </c>
      <c r="B8" s="96"/>
      <c r="C8" s="152" t="s">
        <v>2370</v>
      </c>
      <c r="D8" s="152"/>
    </row>
    <row r="9" spans="1:4" ht="15" customHeight="1" x14ac:dyDescent="0.25">
      <c r="A9" s="95" t="s">
        <v>720</v>
      </c>
      <c r="B9" s="96"/>
      <c r="C9" s="152" t="s">
        <v>2371</v>
      </c>
      <c r="D9" s="152"/>
    </row>
    <row r="10" spans="1:4" ht="15" customHeight="1" x14ac:dyDescent="0.25">
      <c r="A10" s="95" t="s">
        <v>721</v>
      </c>
      <c r="B10" s="96"/>
      <c r="C10" s="152" t="s">
        <v>2372</v>
      </c>
      <c r="D10" s="152"/>
    </row>
    <row r="11" spans="1:4" ht="15" customHeight="1" x14ac:dyDescent="0.25">
      <c r="A11" s="97" t="s">
        <v>2669</v>
      </c>
      <c r="B11" s="100"/>
      <c r="C11" s="98" t="s">
        <v>2670</v>
      </c>
      <c r="D11" s="99">
        <v>5056611.5199999996</v>
      </c>
    </row>
    <row r="12" spans="1:4" ht="15" customHeight="1" x14ac:dyDescent="0.25">
      <c r="A12" s="97" t="s">
        <v>2671</v>
      </c>
      <c r="B12" s="100"/>
      <c r="C12" s="98" t="s">
        <v>2672</v>
      </c>
      <c r="D12" s="99">
        <v>20249690.82</v>
      </c>
    </row>
    <row r="13" spans="1:4" x14ac:dyDescent="0.25">
      <c r="A13" s="97" t="s">
        <v>2673</v>
      </c>
      <c r="B13" s="100"/>
      <c r="C13" s="101" t="s">
        <v>2674</v>
      </c>
      <c r="D13" s="99">
        <v>1476231.6900000002</v>
      </c>
    </row>
    <row r="14" spans="1:4" x14ac:dyDescent="0.25">
      <c r="A14" s="97" t="s">
        <v>2675</v>
      </c>
      <c r="B14" s="100"/>
      <c r="C14" s="101" t="s">
        <v>2676</v>
      </c>
      <c r="D14" s="102">
        <v>2069061.9800000002</v>
      </c>
    </row>
    <row r="15" spans="1:4" x14ac:dyDescent="0.25">
      <c r="A15" s="97" t="s">
        <v>2677</v>
      </c>
      <c r="B15" s="100"/>
      <c r="C15" s="101" t="s">
        <v>2678</v>
      </c>
      <c r="D15" s="99">
        <v>681707.8</v>
      </c>
    </row>
    <row r="16" spans="1:4" x14ac:dyDescent="0.25">
      <c r="A16" s="97" t="s">
        <v>2679</v>
      </c>
      <c r="B16" s="100"/>
      <c r="C16" s="101" t="s">
        <v>2680</v>
      </c>
      <c r="D16" s="99">
        <v>2611204</v>
      </c>
    </row>
    <row r="17" spans="1:4" x14ac:dyDescent="0.25">
      <c r="A17" s="97" t="s">
        <v>2681</v>
      </c>
      <c r="B17" s="100"/>
      <c r="C17" s="101" t="s">
        <v>2682</v>
      </c>
      <c r="D17" s="99">
        <v>1676942.11</v>
      </c>
    </row>
    <row r="18" spans="1:4" x14ac:dyDescent="0.25">
      <c r="A18" s="97" t="s">
        <v>2683</v>
      </c>
      <c r="B18" s="100"/>
      <c r="C18" s="101" t="s">
        <v>2684</v>
      </c>
      <c r="D18" s="99">
        <v>3157730</v>
      </c>
    </row>
    <row r="19" spans="1:4" x14ac:dyDescent="0.25">
      <c r="A19" s="97" t="s">
        <v>2685</v>
      </c>
      <c r="B19" s="100"/>
      <c r="C19" s="101" t="s">
        <v>2686</v>
      </c>
      <c r="D19" s="102">
        <v>1301227.83</v>
      </c>
    </row>
    <row r="20" spans="1:4" x14ac:dyDescent="0.25">
      <c r="A20" s="97" t="s">
        <v>2687</v>
      </c>
      <c r="B20" s="100"/>
      <c r="C20" s="101" t="s">
        <v>2688</v>
      </c>
      <c r="D20" s="99">
        <v>7694567.2400000002</v>
      </c>
    </row>
    <row r="21" spans="1:4" x14ac:dyDescent="0.25">
      <c r="A21" s="97" t="s">
        <v>2689</v>
      </c>
      <c r="B21" s="100"/>
      <c r="C21" s="101" t="s">
        <v>2690</v>
      </c>
      <c r="D21" s="99">
        <v>642401.31000000006</v>
      </c>
    </row>
    <row r="22" spans="1:4" x14ac:dyDescent="0.25">
      <c r="A22" s="97" t="s">
        <v>2691</v>
      </c>
      <c r="B22" s="100"/>
      <c r="C22" s="101" t="s">
        <v>2692</v>
      </c>
      <c r="D22" s="99">
        <v>250570.29</v>
      </c>
    </row>
    <row r="23" spans="1:4" x14ac:dyDescent="0.25">
      <c r="A23" s="97" t="s">
        <v>2693</v>
      </c>
      <c r="B23" s="100"/>
      <c r="C23" s="101" t="s">
        <v>2694</v>
      </c>
      <c r="D23" s="99">
        <v>281831.49000000005</v>
      </c>
    </row>
    <row r="24" spans="1:4" x14ac:dyDescent="0.25">
      <c r="A24" s="97" t="s">
        <v>2695</v>
      </c>
      <c r="B24" s="100"/>
      <c r="C24" s="101" t="s">
        <v>2696</v>
      </c>
      <c r="D24" s="99">
        <v>161027.88</v>
      </c>
    </row>
    <row r="25" spans="1:4" x14ac:dyDescent="0.25">
      <c r="A25" s="97" t="s">
        <v>2697</v>
      </c>
      <c r="B25" s="100"/>
      <c r="C25" s="101" t="s">
        <v>2698</v>
      </c>
      <c r="D25" s="99">
        <v>61625775.810000002</v>
      </c>
    </row>
    <row r="26" spans="1:4" x14ac:dyDescent="0.25">
      <c r="A26" s="97" t="s">
        <v>2699</v>
      </c>
      <c r="B26" s="100"/>
      <c r="C26" s="101" t="s">
        <v>2700</v>
      </c>
      <c r="D26" s="99">
        <v>1782504</v>
      </c>
    </row>
    <row r="27" spans="1:4" x14ac:dyDescent="0.25">
      <c r="A27" s="97" t="s">
        <v>2701</v>
      </c>
      <c r="B27" s="100"/>
      <c r="C27" s="101" t="s">
        <v>2702</v>
      </c>
      <c r="D27" s="99">
        <v>1585944.55</v>
      </c>
    </row>
    <row r="28" spans="1:4" x14ac:dyDescent="0.25">
      <c r="A28" s="97" t="s">
        <v>2703</v>
      </c>
      <c r="B28" s="100"/>
      <c r="C28" s="101" t="s">
        <v>2704</v>
      </c>
      <c r="D28" s="102">
        <v>318225.5</v>
      </c>
    </row>
    <row r="29" spans="1:4" x14ac:dyDescent="0.25">
      <c r="A29" s="97" t="s">
        <v>2705</v>
      </c>
      <c r="B29" s="100"/>
      <c r="C29" s="101" t="s">
        <v>2706</v>
      </c>
      <c r="D29" s="99">
        <v>518759.34</v>
      </c>
    </row>
    <row r="30" spans="1:4" x14ac:dyDescent="0.25">
      <c r="A30" s="97" t="s">
        <v>2707</v>
      </c>
      <c r="B30" s="100"/>
      <c r="C30" s="101" t="s">
        <v>2708</v>
      </c>
      <c r="D30" s="99">
        <v>1052527.98</v>
      </c>
    </row>
    <row r="31" spans="1:4" x14ac:dyDescent="0.25">
      <c r="A31" s="97" t="s">
        <v>2709</v>
      </c>
      <c r="B31" s="100"/>
      <c r="C31" s="101" t="s">
        <v>2710</v>
      </c>
      <c r="D31" s="99">
        <v>49528644.07</v>
      </c>
    </row>
    <row r="32" spans="1:4" x14ac:dyDescent="0.25">
      <c r="A32" s="97" t="s">
        <v>2711</v>
      </c>
      <c r="B32" s="100"/>
      <c r="C32" s="101" t="s">
        <v>2712</v>
      </c>
      <c r="D32" s="99">
        <v>463652.21</v>
      </c>
    </row>
    <row r="33" spans="1:4" x14ac:dyDescent="0.25">
      <c r="A33" s="97" t="s">
        <v>2713</v>
      </c>
      <c r="B33" s="100"/>
      <c r="C33" s="101" t="s">
        <v>2714</v>
      </c>
      <c r="D33" s="102">
        <v>17812313.48</v>
      </c>
    </row>
    <row r="34" spans="1:4" x14ac:dyDescent="0.25">
      <c r="A34" s="97" t="s">
        <v>2715</v>
      </c>
      <c r="B34" s="100"/>
      <c r="C34" s="101" t="s">
        <v>2716</v>
      </c>
      <c r="D34" s="99">
        <v>8283360.1700000009</v>
      </c>
    </row>
    <row r="35" spans="1:4" x14ac:dyDescent="0.25">
      <c r="A35" s="97" t="s">
        <v>2717</v>
      </c>
      <c r="B35" s="100"/>
      <c r="C35" s="101" t="s">
        <v>2718</v>
      </c>
      <c r="D35" s="99">
        <v>446338.65</v>
      </c>
    </row>
    <row r="36" spans="1:4" x14ac:dyDescent="0.25">
      <c r="A36" s="97" t="s">
        <v>2719</v>
      </c>
      <c r="B36" s="100"/>
      <c r="C36" s="101" t="s">
        <v>2720</v>
      </c>
      <c r="D36" s="99">
        <v>13457764.57</v>
      </c>
    </row>
    <row r="37" spans="1:4" x14ac:dyDescent="0.25">
      <c r="A37" s="97" t="s">
        <v>2721</v>
      </c>
      <c r="B37" s="100"/>
      <c r="C37" s="101" t="s">
        <v>2722</v>
      </c>
      <c r="D37" s="99">
        <v>11808735.180000002</v>
      </c>
    </row>
    <row r="38" spans="1:4" x14ac:dyDescent="0.25">
      <c r="A38" s="97" t="s">
        <v>2723</v>
      </c>
      <c r="B38" s="100"/>
      <c r="C38" s="101" t="s">
        <v>2724</v>
      </c>
      <c r="D38" s="99">
        <v>12962065.270000001</v>
      </c>
    </row>
    <row r="39" spans="1:4" x14ac:dyDescent="0.25">
      <c r="A39" s="97" t="s">
        <v>2725</v>
      </c>
      <c r="B39" s="100"/>
      <c r="C39" s="101" t="s">
        <v>2726</v>
      </c>
      <c r="D39" s="99">
        <v>315620.40000000002</v>
      </c>
    </row>
    <row r="40" spans="1:4" x14ac:dyDescent="0.25">
      <c r="A40" s="97" t="s">
        <v>2727</v>
      </c>
      <c r="B40" s="100"/>
      <c r="C40" s="101" t="s">
        <v>2728</v>
      </c>
      <c r="D40" s="99">
        <v>2955394.39</v>
      </c>
    </row>
    <row r="41" spans="1:4" x14ac:dyDescent="0.25">
      <c r="A41" s="97" t="s">
        <v>2729</v>
      </c>
      <c r="B41" s="100"/>
      <c r="C41" s="101" t="s">
        <v>2730</v>
      </c>
      <c r="D41" s="99">
        <v>2471221.8400000003</v>
      </c>
    </row>
    <row r="42" spans="1:4" x14ac:dyDescent="0.25">
      <c r="A42" s="97" t="s">
        <v>2731</v>
      </c>
      <c r="B42" s="100"/>
      <c r="C42" s="101" t="s">
        <v>2732</v>
      </c>
      <c r="D42" s="99">
        <v>398713.28</v>
      </c>
    </row>
    <row r="43" spans="1:4" x14ac:dyDescent="0.25">
      <c r="A43" s="97" t="s">
        <v>2733</v>
      </c>
      <c r="B43" s="100"/>
      <c r="C43" s="101" t="s">
        <v>2734</v>
      </c>
      <c r="D43" s="99">
        <v>936912.77</v>
      </c>
    </row>
    <row r="44" spans="1:4" x14ac:dyDescent="0.25">
      <c r="A44" s="97" t="s">
        <v>2735</v>
      </c>
      <c r="B44" s="100"/>
      <c r="C44" s="101" t="s">
        <v>2736</v>
      </c>
      <c r="D44" s="99">
        <v>1639768.7500000002</v>
      </c>
    </row>
    <row r="45" spans="1:4" x14ac:dyDescent="0.25">
      <c r="A45" s="97" t="s">
        <v>2737</v>
      </c>
      <c r="B45" s="100"/>
      <c r="C45" s="101" t="s">
        <v>2738</v>
      </c>
      <c r="D45" s="99">
        <v>505745.83</v>
      </c>
    </row>
    <row r="46" spans="1:4" x14ac:dyDescent="0.25">
      <c r="A46" s="97" t="s">
        <v>2739</v>
      </c>
      <c r="B46" s="100"/>
      <c r="C46" s="101" t="s">
        <v>2740</v>
      </c>
      <c r="D46" s="99">
        <v>597362.51</v>
      </c>
    </row>
    <row r="47" spans="1:4" x14ac:dyDescent="0.25">
      <c r="A47" s="97" t="s">
        <v>2741</v>
      </c>
      <c r="B47" s="100"/>
      <c r="C47" s="101" t="s">
        <v>2742</v>
      </c>
      <c r="D47" s="99">
        <v>1589460.8900000001</v>
      </c>
    </row>
    <row r="48" spans="1:4" x14ac:dyDescent="0.25">
      <c r="A48" s="97" t="s">
        <v>2743</v>
      </c>
      <c r="B48" s="100"/>
      <c r="C48" s="101" t="s">
        <v>2744</v>
      </c>
      <c r="D48" s="99">
        <v>12614369.440000001</v>
      </c>
    </row>
    <row r="49" spans="1:4" x14ac:dyDescent="0.25">
      <c r="A49" s="97" t="s">
        <v>2745</v>
      </c>
      <c r="B49" s="100"/>
      <c r="C49" s="101" t="s">
        <v>455</v>
      </c>
      <c r="D49" s="99">
        <v>2173902.54</v>
      </c>
    </row>
    <row r="50" spans="1:4" x14ac:dyDescent="0.25">
      <c r="A50" s="97" t="s">
        <v>2746</v>
      </c>
      <c r="B50" s="100"/>
      <c r="C50" s="101" t="s">
        <v>2747</v>
      </c>
      <c r="D50" s="99">
        <v>1010544.4500000001</v>
      </c>
    </row>
    <row r="51" spans="1:4" x14ac:dyDescent="0.25">
      <c r="A51" s="97" t="s">
        <v>2748</v>
      </c>
      <c r="B51" s="100"/>
      <c r="C51" s="101" t="s">
        <v>2749</v>
      </c>
      <c r="D51" s="99">
        <v>19969924.880000003</v>
      </c>
    </row>
    <row r="52" spans="1:4" x14ac:dyDescent="0.25">
      <c r="A52" s="97" t="s">
        <v>2750</v>
      </c>
      <c r="B52" s="100"/>
      <c r="C52" s="101" t="s">
        <v>2751</v>
      </c>
      <c r="D52" s="99">
        <v>1200253.5</v>
      </c>
    </row>
    <row r="53" spans="1:4" x14ac:dyDescent="0.25">
      <c r="A53" s="97" t="s">
        <v>2752</v>
      </c>
      <c r="B53" s="100"/>
      <c r="C53" s="101" t="s">
        <v>2753</v>
      </c>
      <c r="D53" s="99">
        <v>608562.26</v>
      </c>
    </row>
    <row r="54" spans="1:4" x14ac:dyDescent="0.25">
      <c r="A54" s="97" t="s">
        <v>2754</v>
      </c>
      <c r="B54" s="100"/>
      <c r="C54" s="101" t="s">
        <v>2755</v>
      </c>
      <c r="D54" s="99">
        <v>293442.17000000004</v>
      </c>
    </row>
    <row r="55" spans="1:4" x14ac:dyDescent="0.25">
      <c r="A55" s="97" t="s">
        <v>2756</v>
      </c>
      <c r="B55" s="100"/>
      <c r="C55" s="101" t="s">
        <v>2757</v>
      </c>
      <c r="D55" s="99">
        <v>1962095.9200000002</v>
      </c>
    </row>
    <row r="56" spans="1:4" x14ac:dyDescent="0.25">
      <c r="A56" s="97" t="s">
        <v>2758</v>
      </c>
      <c r="B56" s="100"/>
      <c r="C56" s="101" t="s">
        <v>487</v>
      </c>
      <c r="D56" s="99">
        <v>711367.79</v>
      </c>
    </row>
    <row r="57" spans="1:4" x14ac:dyDescent="0.25">
      <c r="A57" s="97" t="s">
        <v>2759</v>
      </c>
      <c r="B57" s="100"/>
      <c r="C57" s="101" t="s">
        <v>2760</v>
      </c>
      <c r="D57" s="99">
        <v>415809.93000000005</v>
      </c>
    </row>
    <row r="58" spans="1:4" x14ac:dyDescent="0.25">
      <c r="A58" s="97" t="s">
        <v>2761</v>
      </c>
      <c r="B58" s="100"/>
      <c r="C58" s="101" t="s">
        <v>2762</v>
      </c>
      <c r="D58" s="99">
        <v>415809.93000000005</v>
      </c>
    </row>
    <row r="59" spans="1:4" x14ac:dyDescent="0.25">
      <c r="A59" s="97"/>
      <c r="B59" s="100"/>
      <c r="C59" s="101"/>
      <c r="D59" s="99">
        <v>415809.93000000005</v>
      </c>
    </row>
    <row r="60" spans="1:4" x14ac:dyDescent="0.25">
      <c r="A60" s="97"/>
      <c r="B60" s="100"/>
      <c r="C60" s="101"/>
      <c r="D60" s="99">
        <v>415809.93000000005</v>
      </c>
    </row>
    <row r="61" spans="1:4" x14ac:dyDescent="0.25">
      <c r="A61" s="97"/>
      <c r="B61" s="100"/>
      <c r="C61" s="101"/>
      <c r="D61" s="99">
        <v>415809.93000000005</v>
      </c>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2164</v>
      </c>
      <c r="D81" s="104">
        <f>SUM(D11:D80)</f>
        <v>282991130.00000006</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paperSize="5" scale="70"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54" sqref="B54"/>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2531</v>
      </c>
      <c r="B2" s="569"/>
      <c r="C2" s="569"/>
      <c r="D2" s="569"/>
      <c r="E2" s="569"/>
      <c r="F2" s="569"/>
    </row>
    <row r="3" spans="1:6" ht="54" customHeight="1" x14ac:dyDescent="0.25">
      <c r="A3" s="578" t="str">
        <f>Inconsistencias!$B$6&amp;IF(LOOKUP(Inconsistencias!$B$6,EF!$C$2:$C$1001,EF!$I$2:I$1001)="Dependencia",", Jalisco","")</f>
        <v>Atotonilco el Alto, Jalisco</v>
      </c>
      <c r="B3" s="578"/>
      <c r="C3" s="578"/>
      <c r="D3" s="578"/>
      <c r="E3" s="578"/>
      <c r="F3" s="578"/>
    </row>
    <row r="4" spans="1:6" ht="18.75" x14ac:dyDescent="0.3">
      <c r="A4" s="570" t="str">
        <f>"Ejercicio Fiscal "&amp;Inconsistencias!U2</f>
        <v>Ejercicio Fiscal 2026</v>
      </c>
      <c r="B4" s="570"/>
      <c r="C4" s="570"/>
      <c r="D4" s="570"/>
      <c r="E4" s="570"/>
      <c r="F4" s="570"/>
    </row>
    <row r="5" spans="1:6" x14ac:dyDescent="0.25"/>
    <row r="6" spans="1:6" ht="45" x14ac:dyDescent="0.25">
      <c r="A6" s="256" t="s">
        <v>2160</v>
      </c>
      <c r="B6" s="254" t="s">
        <v>601</v>
      </c>
      <c r="C6" s="254" t="s">
        <v>496</v>
      </c>
      <c r="D6" s="254" t="s">
        <v>2237</v>
      </c>
      <c r="E6" s="254" t="s">
        <v>2238</v>
      </c>
      <c r="F6" s="255" t="s">
        <v>2239</v>
      </c>
    </row>
    <row r="7" spans="1:6" s="34" customFormat="1" ht="30" customHeight="1" x14ac:dyDescent="0.25">
      <c r="A7" s="130" t="s">
        <v>2373</v>
      </c>
      <c r="B7" s="131"/>
      <c r="C7" s="131"/>
      <c r="D7" s="131"/>
      <c r="E7" s="131"/>
      <c r="F7" s="131"/>
    </row>
    <row r="8" spans="1:6" s="34" customFormat="1" ht="30" customHeight="1" x14ac:dyDescent="0.25">
      <c r="A8" s="35" t="s">
        <v>2374</v>
      </c>
      <c r="B8" s="98"/>
      <c r="C8" s="98"/>
      <c r="D8" s="98"/>
      <c r="E8" s="98"/>
      <c r="F8" s="98"/>
    </row>
    <row r="9" spans="1:6" s="34" customFormat="1" ht="30" customHeight="1" x14ac:dyDescent="0.25">
      <c r="A9" s="35" t="s">
        <v>2375</v>
      </c>
      <c r="B9" s="98"/>
      <c r="C9" s="98"/>
      <c r="D9" s="98"/>
      <c r="E9" s="98"/>
      <c r="F9" s="98"/>
    </row>
    <row r="10" spans="1:6" s="34" customFormat="1" ht="30" customHeight="1" x14ac:dyDescent="0.25">
      <c r="A10" s="132" t="s">
        <v>2376</v>
      </c>
      <c r="B10" s="133"/>
      <c r="C10" s="133"/>
      <c r="D10" s="133"/>
      <c r="E10" s="133"/>
      <c r="F10" s="133"/>
    </row>
    <row r="11" spans="1:6" s="34" customFormat="1" ht="30" customHeight="1" x14ac:dyDescent="0.25">
      <c r="A11" s="35" t="s">
        <v>2377</v>
      </c>
      <c r="B11" s="98"/>
      <c r="C11" s="98"/>
      <c r="D11" s="98"/>
      <c r="E11" s="98"/>
      <c r="F11" s="98"/>
    </row>
    <row r="12" spans="1:6" s="34" customFormat="1" ht="30" customHeight="1" x14ac:dyDescent="0.25">
      <c r="A12" s="35" t="s">
        <v>2378</v>
      </c>
      <c r="B12" s="98"/>
      <c r="C12" s="98"/>
      <c r="D12" s="98"/>
      <c r="E12" s="98"/>
      <c r="F12" s="98"/>
    </row>
    <row r="13" spans="1:6" s="34" customFormat="1" ht="30" customHeight="1" x14ac:dyDescent="0.25">
      <c r="A13" s="35" t="s">
        <v>2379</v>
      </c>
      <c r="B13" s="98"/>
      <c r="C13" s="98"/>
      <c r="D13" s="98"/>
      <c r="E13" s="98"/>
      <c r="F13" s="98"/>
    </row>
    <row r="14" spans="1:6" s="34" customFormat="1" ht="30" customHeight="1" x14ac:dyDescent="0.25">
      <c r="A14" s="35" t="s">
        <v>2380</v>
      </c>
      <c r="B14" s="98"/>
      <c r="C14" s="98"/>
      <c r="D14" s="98"/>
      <c r="E14" s="98"/>
      <c r="F14" s="98"/>
    </row>
    <row r="15" spans="1:6" s="34" customFormat="1" ht="30" customHeight="1" x14ac:dyDescent="0.25">
      <c r="A15" s="35" t="s">
        <v>2381</v>
      </c>
      <c r="B15" s="98"/>
      <c r="C15" s="98"/>
      <c r="D15" s="98"/>
      <c r="E15" s="98"/>
      <c r="F15" s="98"/>
    </row>
    <row r="16" spans="1:6" s="34" customFormat="1" ht="30" customHeight="1" x14ac:dyDescent="0.25">
      <c r="A16" s="35" t="s">
        <v>2378</v>
      </c>
      <c r="B16" s="98"/>
      <c r="C16" s="98"/>
      <c r="D16" s="98"/>
      <c r="E16" s="98"/>
      <c r="F16" s="98"/>
    </row>
    <row r="17" spans="1:6" s="34" customFormat="1" ht="30" customHeight="1" x14ac:dyDescent="0.25">
      <c r="A17" s="35" t="s">
        <v>2379</v>
      </c>
      <c r="B17" s="98"/>
      <c r="C17" s="98"/>
      <c r="D17" s="98"/>
      <c r="E17" s="98"/>
      <c r="F17" s="98"/>
    </row>
    <row r="18" spans="1:6" s="34" customFormat="1" ht="30" customHeight="1" x14ac:dyDescent="0.25">
      <c r="A18" s="35" t="s">
        <v>2380</v>
      </c>
      <c r="B18" s="98"/>
      <c r="C18" s="98"/>
      <c r="D18" s="98"/>
      <c r="E18" s="98"/>
      <c r="F18" s="98"/>
    </row>
    <row r="19" spans="1:6" s="34" customFormat="1" ht="30" customHeight="1" x14ac:dyDescent="0.25">
      <c r="A19" s="35" t="s">
        <v>2382</v>
      </c>
      <c r="B19" s="98"/>
      <c r="C19" s="98"/>
      <c r="D19" s="98"/>
      <c r="E19" s="98"/>
      <c r="F19" s="98"/>
    </row>
    <row r="20" spans="1:6" s="34" customFormat="1" ht="30" customHeight="1" x14ac:dyDescent="0.25">
      <c r="A20" s="35" t="s">
        <v>2383</v>
      </c>
      <c r="B20" s="98"/>
      <c r="C20" s="98"/>
      <c r="D20" s="98"/>
      <c r="E20" s="98"/>
      <c r="F20" s="98"/>
    </row>
    <row r="21" spans="1:6" s="34" customFormat="1" ht="30" customHeight="1" x14ac:dyDescent="0.25">
      <c r="A21" s="35" t="s">
        <v>2384</v>
      </c>
      <c r="B21" s="98"/>
      <c r="C21" s="98"/>
      <c r="D21" s="98"/>
      <c r="E21" s="98"/>
      <c r="F21" s="98"/>
    </row>
    <row r="22" spans="1:6" s="34" customFormat="1" ht="30" customHeight="1" x14ac:dyDescent="0.25">
      <c r="A22" s="35" t="s">
        <v>2385</v>
      </c>
      <c r="B22" s="98"/>
      <c r="C22" s="98"/>
      <c r="D22" s="98"/>
      <c r="E22" s="98"/>
      <c r="F22" s="98"/>
    </row>
    <row r="23" spans="1:6" s="34" customFormat="1" ht="30" customHeight="1" x14ac:dyDescent="0.25">
      <c r="A23" s="35" t="s">
        <v>2386</v>
      </c>
      <c r="B23" s="98"/>
      <c r="C23" s="98"/>
      <c r="D23" s="98"/>
      <c r="E23" s="98"/>
      <c r="F23" s="98"/>
    </row>
    <row r="24" spans="1:6" s="34" customFormat="1" ht="30" customHeight="1" x14ac:dyDescent="0.25">
      <c r="A24" s="35" t="s">
        <v>2387</v>
      </c>
      <c r="B24" s="98"/>
      <c r="C24" s="98"/>
      <c r="D24" s="98"/>
      <c r="E24" s="98"/>
      <c r="F24" s="98"/>
    </row>
    <row r="25" spans="1:6" s="34" customFormat="1" ht="30" customHeight="1" x14ac:dyDescent="0.25">
      <c r="A25" s="35" t="s">
        <v>2388</v>
      </c>
      <c r="B25" s="98"/>
      <c r="C25" s="98"/>
      <c r="D25" s="98"/>
      <c r="E25" s="98"/>
      <c r="F25" s="98"/>
    </row>
    <row r="26" spans="1:6" s="34" customFormat="1" ht="30" customHeight="1" x14ac:dyDescent="0.25">
      <c r="A26" s="35" t="s">
        <v>2389</v>
      </c>
      <c r="B26" s="98"/>
      <c r="C26" s="98"/>
      <c r="D26" s="98"/>
      <c r="E26" s="98"/>
      <c r="F26" s="98"/>
    </row>
    <row r="27" spans="1:6" s="34" customFormat="1" ht="30" customHeight="1" x14ac:dyDescent="0.25">
      <c r="A27" s="130" t="s">
        <v>2390</v>
      </c>
      <c r="B27" s="134"/>
      <c r="C27" s="134"/>
      <c r="D27" s="134"/>
      <c r="E27" s="134"/>
      <c r="F27" s="134"/>
    </row>
    <row r="28" spans="1:6" s="34" customFormat="1" ht="30" customHeight="1" x14ac:dyDescent="0.25">
      <c r="A28" s="35" t="s">
        <v>2391</v>
      </c>
      <c r="B28" s="98"/>
      <c r="C28" s="98"/>
      <c r="D28" s="98"/>
      <c r="E28" s="98"/>
      <c r="F28" s="98"/>
    </row>
    <row r="29" spans="1:6" s="34" customFormat="1" ht="30" customHeight="1" x14ac:dyDescent="0.25">
      <c r="A29" s="132" t="s">
        <v>2392</v>
      </c>
      <c r="B29" s="134"/>
      <c r="C29" s="134"/>
      <c r="D29" s="134"/>
      <c r="E29" s="134"/>
      <c r="F29" s="134"/>
    </row>
    <row r="30" spans="1:6" s="34" customFormat="1" ht="30" customHeight="1" x14ac:dyDescent="0.25">
      <c r="A30" s="35" t="s">
        <v>2377</v>
      </c>
      <c r="B30" s="98"/>
      <c r="C30" s="98"/>
      <c r="D30" s="98"/>
      <c r="E30" s="98"/>
      <c r="F30" s="98"/>
    </row>
    <row r="31" spans="1:6" s="34" customFormat="1" ht="30" customHeight="1" x14ac:dyDescent="0.25">
      <c r="A31" s="35" t="s">
        <v>2393</v>
      </c>
      <c r="B31" s="98"/>
      <c r="C31" s="98"/>
      <c r="D31" s="98"/>
      <c r="E31" s="98"/>
      <c r="F31" s="98"/>
    </row>
    <row r="32" spans="1:6" s="34" customFormat="1" ht="30" customHeight="1" x14ac:dyDescent="0.25">
      <c r="A32" s="35" t="s">
        <v>2394</v>
      </c>
      <c r="B32" s="98"/>
      <c r="C32" s="98"/>
      <c r="D32" s="98"/>
      <c r="E32" s="98"/>
      <c r="F32" s="98"/>
    </row>
    <row r="33" spans="1:6" s="34" customFormat="1" ht="30" customHeight="1" x14ac:dyDescent="0.25">
      <c r="A33" s="130" t="s">
        <v>2395</v>
      </c>
      <c r="B33" s="134"/>
      <c r="C33" s="134"/>
      <c r="D33" s="134"/>
      <c r="E33" s="134"/>
      <c r="F33" s="134"/>
    </row>
    <row r="34" spans="1:6" s="34" customFormat="1" ht="30" customHeight="1" x14ac:dyDescent="0.25">
      <c r="A34" s="35" t="s">
        <v>2396</v>
      </c>
      <c r="B34" s="98"/>
      <c r="C34" s="98"/>
      <c r="D34" s="98"/>
      <c r="E34" s="98"/>
      <c r="F34" s="98"/>
    </row>
    <row r="35" spans="1:6" s="34" customFormat="1" ht="30" customHeight="1" x14ac:dyDescent="0.25">
      <c r="A35" s="35" t="s">
        <v>2397</v>
      </c>
      <c r="B35" s="98"/>
      <c r="C35" s="98"/>
      <c r="D35" s="98"/>
      <c r="E35" s="98"/>
      <c r="F35" s="98"/>
    </row>
    <row r="36" spans="1:6" s="34" customFormat="1" ht="30" customHeight="1" x14ac:dyDescent="0.25">
      <c r="A36" s="35" t="s">
        <v>497</v>
      </c>
      <c r="B36" s="98"/>
      <c r="C36" s="98"/>
      <c r="D36" s="98"/>
      <c r="E36" s="98"/>
      <c r="F36" s="98"/>
    </row>
    <row r="37" spans="1:6" s="34" customFormat="1" ht="30" customHeight="1" x14ac:dyDescent="0.25">
      <c r="A37" s="130" t="s">
        <v>2398</v>
      </c>
      <c r="B37" s="98"/>
      <c r="C37" s="98"/>
      <c r="D37" s="98"/>
      <c r="E37" s="98"/>
      <c r="F37" s="98"/>
    </row>
    <row r="38" spans="1:6" s="34" customFormat="1" ht="30" customHeight="1" x14ac:dyDescent="0.25">
      <c r="A38" s="132" t="s">
        <v>2399</v>
      </c>
      <c r="B38" s="134"/>
      <c r="C38" s="134"/>
      <c r="D38" s="134"/>
      <c r="E38" s="134"/>
      <c r="F38" s="134"/>
    </row>
    <row r="39" spans="1:6" s="34" customFormat="1" ht="30" customHeight="1" x14ac:dyDescent="0.25">
      <c r="A39" s="35" t="s">
        <v>2400</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2401</v>
      </c>
      <c r="B41" s="98"/>
      <c r="C41" s="98"/>
      <c r="D41" s="98"/>
      <c r="E41" s="98"/>
      <c r="F41" s="98"/>
    </row>
    <row r="42" spans="1:6" s="34" customFormat="1" ht="30" customHeight="1" x14ac:dyDescent="0.25">
      <c r="A42" s="130" t="s">
        <v>2402</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2401</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2403</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2401</v>
      </c>
      <c r="B48" s="98"/>
      <c r="C48" s="98"/>
      <c r="D48" s="98"/>
      <c r="E48" s="98"/>
      <c r="F48" s="98"/>
    </row>
    <row r="49" spans="1:6" s="34" customFormat="1" ht="30" customHeight="1" x14ac:dyDescent="0.25">
      <c r="A49" s="132" t="s">
        <v>2404</v>
      </c>
      <c r="B49" s="134"/>
      <c r="C49" s="134"/>
      <c r="D49" s="134"/>
      <c r="E49" s="134"/>
      <c r="F49" s="134"/>
    </row>
    <row r="50" spans="1:6" s="34" customFormat="1" ht="30" customHeight="1" x14ac:dyDescent="0.25">
      <c r="A50" s="35" t="s">
        <v>2405</v>
      </c>
      <c r="B50" s="98"/>
      <c r="C50" s="98"/>
      <c r="D50" s="98"/>
      <c r="E50" s="98"/>
      <c r="F50" s="98"/>
    </row>
    <row r="51" spans="1:6" s="34" customFormat="1" ht="30" customHeight="1" x14ac:dyDescent="0.25">
      <c r="A51" s="35" t="s">
        <v>2406</v>
      </c>
      <c r="B51" s="98"/>
      <c r="C51" s="98"/>
      <c r="D51" s="98"/>
      <c r="E51" s="98"/>
      <c r="F51" s="98"/>
    </row>
    <row r="52" spans="1:6" s="34" customFormat="1" ht="30" customHeight="1" x14ac:dyDescent="0.25">
      <c r="A52" s="132" t="s">
        <v>2407</v>
      </c>
      <c r="B52" s="134"/>
      <c r="C52" s="134"/>
      <c r="D52" s="134"/>
      <c r="E52" s="134"/>
      <c r="F52" s="134"/>
    </row>
    <row r="53" spans="1:6" s="34" customFormat="1" ht="30" customHeight="1" x14ac:dyDescent="0.25">
      <c r="A53" s="35" t="s">
        <v>2408</v>
      </c>
      <c r="B53" s="98">
        <v>2025</v>
      </c>
      <c r="C53" s="98"/>
      <c r="D53" s="98"/>
      <c r="E53" s="98"/>
      <c r="F53" s="98"/>
    </row>
    <row r="54" spans="1:6" s="34" customFormat="1" ht="30" customHeight="1" x14ac:dyDescent="0.25">
      <c r="A54" s="35" t="s">
        <v>2409</v>
      </c>
      <c r="B54" s="98"/>
      <c r="C54" s="98"/>
      <c r="D54" s="98"/>
      <c r="E54" s="98"/>
      <c r="F54" s="98"/>
    </row>
    <row r="55" spans="1:6" x14ac:dyDescent="0.25"/>
    <row r="58" spans="1:6" hidden="1" x14ac:dyDescent="0.25">
      <c r="B58">
        <f>COUNTA(B11:F26,B8:F9,B28:F28,B30:F32,B34:F37,B39:F41,B43:F45,B47:F48,B50:F51,B53:F54)</f>
        <v>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5" orientation="landscape"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F121" sqref="F121"/>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2533</v>
      </c>
      <c r="B2" s="594"/>
      <c r="C2" s="594"/>
      <c r="D2" s="594"/>
      <c r="E2" s="594"/>
      <c r="F2" s="594"/>
    </row>
    <row r="3" spans="1:6" ht="43.35" customHeight="1" x14ac:dyDescent="0.25">
      <c r="A3" s="578" t="str">
        <f>Inconsistencias!$B$6&amp;IF(LOOKUP(Inconsistencias!$B$6,EF!$C$2:$C$1001,EF!$I$2:I$1001)="Dependencia",", Jalisco","")</f>
        <v>Atotonilco el Alto, Jalisco</v>
      </c>
      <c r="B3" s="578"/>
      <c r="C3" s="578"/>
      <c r="D3" s="578"/>
      <c r="E3" s="578"/>
      <c r="F3" s="578"/>
    </row>
    <row r="4" spans="1:6" ht="18.75" x14ac:dyDescent="0.3">
      <c r="A4" s="570" t="str">
        <f>"Ejercicio Fiscal "&amp;Inconsistencias!U2</f>
        <v>Ejercicio Fiscal 2026</v>
      </c>
      <c r="B4" s="570"/>
      <c r="C4" s="570"/>
      <c r="D4" s="570"/>
      <c r="E4" s="570"/>
      <c r="F4" s="570"/>
    </row>
    <row r="5" spans="1:6" x14ac:dyDescent="0.25"/>
    <row r="6" spans="1:6" ht="30" x14ac:dyDescent="0.25">
      <c r="A6" s="257" t="s">
        <v>508</v>
      </c>
      <c r="B6" s="595" t="s">
        <v>2160</v>
      </c>
      <c r="C6" s="595"/>
      <c r="D6" s="254" t="s">
        <v>1749</v>
      </c>
      <c r="E6" s="254" t="s">
        <v>2248</v>
      </c>
      <c r="F6" s="258" t="s">
        <v>2161</v>
      </c>
    </row>
    <row r="7" spans="1:6" x14ac:dyDescent="0.25">
      <c r="A7" s="51">
        <v>1000</v>
      </c>
      <c r="B7" s="596" t="s">
        <v>500</v>
      </c>
      <c r="C7" s="597"/>
      <c r="D7" s="52">
        <f>D8+D10+D14+D15+D16+D17+D18+D24+D26</f>
        <v>32244641.68</v>
      </c>
      <c r="E7" s="52">
        <f>E8+E10+E14+E15+E16+E17+E18+E24+E26</f>
        <v>0</v>
      </c>
      <c r="F7" s="52">
        <f>D7+E7</f>
        <v>32244641.68</v>
      </c>
    </row>
    <row r="8" spans="1:6" x14ac:dyDescent="0.25">
      <c r="A8" s="53">
        <v>1100</v>
      </c>
      <c r="B8" s="598" t="s">
        <v>509</v>
      </c>
      <c r="C8" s="599"/>
      <c r="D8" s="38">
        <f>SUM(D9)</f>
        <v>0</v>
      </c>
      <c r="E8" s="38">
        <f>SUM(E9)</f>
        <v>0</v>
      </c>
      <c r="F8" s="38">
        <f t="shared" ref="F8:F79" si="0">D8+E8</f>
        <v>0</v>
      </c>
    </row>
    <row r="9" spans="1:6" x14ac:dyDescent="0.25">
      <c r="A9" s="584">
        <v>1101</v>
      </c>
      <c r="B9" s="585"/>
      <c r="C9" s="17" t="s">
        <v>432</v>
      </c>
      <c r="D9" s="54">
        <f>'CRI-M'!P9</f>
        <v>0</v>
      </c>
      <c r="E9" s="55"/>
      <c r="F9" s="55">
        <f t="shared" si="0"/>
        <v>0</v>
      </c>
    </row>
    <row r="10" spans="1:6" x14ac:dyDescent="0.25">
      <c r="A10" s="53">
        <v>1200</v>
      </c>
      <c r="B10" s="590" t="s">
        <v>510</v>
      </c>
      <c r="C10" s="591"/>
      <c r="D10" s="38">
        <f>SUM(D11:D13)</f>
        <v>31480147.68</v>
      </c>
      <c r="E10" s="38">
        <f>SUM(E11:E13)</f>
        <v>0</v>
      </c>
      <c r="F10" s="38">
        <f t="shared" si="0"/>
        <v>31480147.68</v>
      </c>
    </row>
    <row r="11" spans="1:6" x14ac:dyDescent="0.25">
      <c r="A11" s="584">
        <v>1201</v>
      </c>
      <c r="B11" s="585"/>
      <c r="C11" s="17" t="s">
        <v>433</v>
      </c>
      <c r="D11" s="54">
        <f>'CRI-M'!P11</f>
        <v>17153381</v>
      </c>
      <c r="E11" s="55"/>
      <c r="F11" s="55">
        <f t="shared" si="0"/>
        <v>17153381</v>
      </c>
    </row>
    <row r="12" spans="1:6" x14ac:dyDescent="0.25">
      <c r="A12" s="584">
        <v>1202</v>
      </c>
      <c r="B12" s="585"/>
      <c r="C12" s="17" t="s">
        <v>511</v>
      </c>
      <c r="D12" s="54">
        <f>'CRI-M'!P12</f>
        <v>12039300</v>
      </c>
      <c r="E12" s="55"/>
      <c r="F12" s="55">
        <f t="shared" si="0"/>
        <v>12039300</v>
      </c>
    </row>
    <row r="13" spans="1:6" x14ac:dyDescent="0.25">
      <c r="A13" s="584">
        <v>1203</v>
      </c>
      <c r="B13" s="585"/>
      <c r="C13" s="17" t="s">
        <v>434</v>
      </c>
      <c r="D13" s="54">
        <f>'CRI-M'!P13</f>
        <v>2287466.6800000002</v>
      </c>
      <c r="E13" s="55"/>
      <c r="F13" s="55">
        <f t="shared" si="0"/>
        <v>2287466.6800000002</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764494</v>
      </c>
      <c r="E18" s="56">
        <f>SUM(E19:E23)</f>
        <v>0</v>
      </c>
      <c r="F18" s="56">
        <f t="shared" si="0"/>
        <v>764494</v>
      </c>
    </row>
    <row r="19" spans="1:6" x14ac:dyDescent="0.25">
      <c r="A19" s="584">
        <v>1701</v>
      </c>
      <c r="B19" s="585"/>
      <c r="C19" s="17" t="s">
        <v>435</v>
      </c>
      <c r="D19" s="54">
        <f>'CRI-M'!P19</f>
        <v>541768</v>
      </c>
      <c r="E19" s="55"/>
      <c r="F19" s="55">
        <f t="shared" si="0"/>
        <v>541768</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0</v>
      </c>
      <c r="E21" s="55"/>
      <c r="F21" s="55">
        <f t="shared" si="0"/>
        <v>0</v>
      </c>
    </row>
    <row r="22" spans="1:6" x14ac:dyDescent="0.25">
      <c r="A22" s="584">
        <v>1704</v>
      </c>
      <c r="B22" s="585"/>
      <c r="C22" s="17" t="s">
        <v>518</v>
      </c>
      <c r="D22" s="54">
        <f>'CRI-M'!P22</f>
        <v>222726</v>
      </c>
      <c r="E22" s="55"/>
      <c r="F22" s="55">
        <f t="shared" si="0"/>
        <v>222726</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0</v>
      </c>
      <c r="E24" s="56">
        <f>SUM(E25)</f>
        <v>0</v>
      </c>
      <c r="F24" s="56">
        <f t="shared" si="0"/>
        <v>0</v>
      </c>
    </row>
    <row r="25" spans="1:6" x14ac:dyDescent="0.25">
      <c r="A25" s="584">
        <v>1801</v>
      </c>
      <c r="B25" s="585"/>
      <c r="C25" s="17" t="s">
        <v>519</v>
      </c>
      <c r="D25" s="54">
        <f>'CRI-M'!P25</f>
        <v>0</v>
      </c>
      <c r="E25" s="55"/>
      <c r="F25" s="55">
        <f t="shared" si="0"/>
        <v>0</v>
      </c>
    </row>
    <row r="26" spans="1:6" ht="30" customHeight="1" x14ac:dyDescent="0.25">
      <c r="A26" s="53">
        <v>1900</v>
      </c>
      <c r="B26" s="579" t="s">
        <v>2211</v>
      </c>
      <c r="C26" s="580"/>
      <c r="D26" s="56">
        <f>SUM(D27)</f>
        <v>0</v>
      </c>
      <c r="E26" s="56">
        <f>SUM(E27)</f>
        <v>0</v>
      </c>
      <c r="F26" s="56">
        <f t="shared" ref="F26:F27" si="1">D26+E26</f>
        <v>0</v>
      </c>
    </row>
    <row r="27" spans="1:6" ht="30" x14ac:dyDescent="0.25">
      <c r="A27" s="584">
        <v>1901</v>
      </c>
      <c r="B27" s="585"/>
      <c r="C27" s="17" t="s">
        <v>2211</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2268</v>
      </c>
      <c r="C34" s="593"/>
      <c r="D34" s="52">
        <f>D35+D37</f>
        <v>601965</v>
      </c>
      <c r="E34" s="52">
        <f>E35+E37</f>
        <v>0</v>
      </c>
      <c r="F34" s="52">
        <f>D34+E34</f>
        <v>601965</v>
      </c>
    </row>
    <row r="35" spans="1:6" x14ac:dyDescent="0.25">
      <c r="A35" s="53">
        <v>3100</v>
      </c>
      <c r="B35" s="590" t="s">
        <v>525</v>
      </c>
      <c r="C35" s="591"/>
      <c r="D35" s="38">
        <f>SUM(D36)</f>
        <v>601965</v>
      </c>
      <c r="E35" s="38">
        <f>SUM(E36)</f>
        <v>0</v>
      </c>
      <c r="F35" s="38">
        <f>D35+E35</f>
        <v>601965</v>
      </c>
    </row>
    <row r="36" spans="1:6" x14ac:dyDescent="0.25">
      <c r="A36" s="584">
        <v>3101</v>
      </c>
      <c r="B36" s="585"/>
      <c r="C36" s="17" t="s">
        <v>525</v>
      </c>
      <c r="D36" s="54">
        <f>'CRI-M'!P36</f>
        <v>601965</v>
      </c>
      <c r="E36" s="55"/>
      <c r="F36" s="55">
        <f>D36+E36</f>
        <v>601965</v>
      </c>
    </row>
    <row r="37" spans="1:6" ht="30" customHeight="1" x14ac:dyDescent="0.25">
      <c r="A37" s="53">
        <v>3900</v>
      </c>
      <c r="B37" s="579" t="s">
        <v>2212</v>
      </c>
      <c r="C37" s="580"/>
      <c r="D37" s="38">
        <f>SUM(D38)</f>
        <v>0</v>
      </c>
      <c r="E37" s="38">
        <f>SUM(E38)</f>
        <v>0</v>
      </c>
      <c r="F37" s="38">
        <f>D37+E37</f>
        <v>0</v>
      </c>
    </row>
    <row r="38" spans="1:6" ht="45" x14ac:dyDescent="0.25">
      <c r="A38" s="584">
        <v>3901</v>
      </c>
      <c r="B38" s="585"/>
      <c r="C38" s="17" t="s">
        <v>2212</v>
      </c>
      <c r="D38" s="54">
        <f>'CRI-M'!P38</f>
        <v>0</v>
      </c>
      <c r="E38" s="55"/>
      <c r="F38" s="55">
        <f>D38+E38</f>
        <v>0</v>
      </c>
    </row>
    <row r="39" spans="1:6" x14ac:dyDescent="0.25">
      <c r="A39" s="51">
        <v>4000</v>
      </c>
      <c r="B39" s="592" t="s">
        <v>313</v>
      </c>
      <c r="C39" s="593"/>
      <c r="D39" s="52">
        <f>D40+D45+D46+D61+D63+D69</f>
        <v>26035704.280000001</v>
      </c>
      <c r="E39" s="52">
        <f>E40+E45+E46+E61+E63+E69</f>
        <v>0</v>
      </c>
      <c r="F39" s="52">
        <f t="shared" si="0"/>
        <v>26035704.280000001</v>
      </c>
    </row>
    <row r="40" spans="1:6" ht="30" customHeight="1" x14ac:dyDescent="0.25">
      <c r="A40" s="53">
        <v>4100</v>
      </c>
      <c r="B40" s="579" t="s">
        <v>526</v>
      </c>
      <c r="C40" s="580"/>
      <c r="D40" s="38">
        <f>SUM(D41:D44)</f>
        <v>731334</v>
      </c>
      <c r="E40" s="38">
        <f>SUM(E41:E44)</f>
        <v>0</v>
      </c>
      <c r="F40" s="38">
        <f t="shared" si="0"/>
        <v>731334</v>
      </c>
    </row>
    <row r="41" spans="1:6" x14ac:dyDescent="0.25">
      <c r="A41" s="584">
        <v>4101</v>
      </c>
      <c r="B41" s="585"/>
      <c r="C41" s="17" t="s">
        <v>527</v>
      </c>
      <c r="D41" s="54">
        <f>'CRI-M'!P41</f>
        <v>0</v>
      </c>
      <c r="E41" s="55"/>
      <c r="F41" s="55">
        <f t="shared" si="0"/>
        <v>0</v>
      </c>
    </row>
    <row r="42" spans="1:6" x14ac:dyDescent="0.25">
      <c r="A42" s="584">
        <v>4102</v>
      </c>
      <c r="B42" s="585"/>
      <c r="C42" s="17" t="s">
        <v>528</v>
      </c>
      <c r="D42" s="54">
        <f>'CRI-M'!P42</f>
        <v>0</v>
      </c>
      <c r="E42" s="55"/>
      <c r="F42" s="55">
        <f t="shared" si="0"/>
        <v>0</v>
      </c>
    </row>
    <row r="43" spans="1:6" x14ac:dyDescent="0.25">
      <c r="A43" s="584">
        <v>4103</v>
      </c>
      <c r="B43" s="585"/>
      <c r="C43" s="17" t="s">
        <v>529</v>
      </c>
      <c r="D43" s="54">
        <f>'CRI-M'!P43</f>
        <v>731334</v>
      </c>
      <c r="E43" s="55"/>
      <c r="F43" s="55">
        <f t="shared" si="0"/>
        <v>731334</v>
      </c>
    </row>
    <row r="44" spans="1:6" x14ac:dyDescent="0.25">
      <c r="A44" s="584">
        <v>4104</v>
      </c>
      <c r="B44" s="585"/>
      <c r="C44" s="17" t="s">
        <v>530</v>
      </c>
      <c r="D44" s="54">
        <f>'CRI-M'!P44</f>
        <v>0</v>
      </c>
      <c r="E44" s="55"/>
      <c r="F44" s="55">
        <f t="shared" si="0"/>
        <v>0</v>
      </c>
    </row>
    <row r="45" spans="1:6" x14ac:dyDescent="0.25">
      <c r="A45" s="53">
        <v>4200</v>
      </c>
      <c r="B45" s="579" t="s">
        <v>531</v>
      </c>
      <c r="C45" s="580"/>
      <c r="D45" s="38"/>
      <c r="E45" s="38"/>
      <c r="F45" s="38">
        <f t="shared" si="0"/>
        <v>0</v>
      </c>
    </row>
    <row r="46" spans="1:6" x14ac:dyDescent="0.25">
      <c r="A46" s="53">
        <v>4300</v>
      </c>
      <c r="B46" s="579" t="s">
        <v>532</v>
      </c>
      <c r="C46" s="580"/>
      <c r="D46" s="38">
        <f>SUM(D47:D60)</f>
        <v>25088370.280000001</v>
      </c>
      <c r="E46" s="38">
        <f>SUM(E47:E60)</f>
        <v>0</v>
      </c>
      <c r="F46" s="38">
        <f t="shared" si="0"/>
        <v>25088370.280000001</v>
      </c>
    </row>
    <row r="47" spans="1:6" x14ac:dyDescent="0.25">
      <c r="A47" s="584" t="s">
        <v>607</v>
      </c>
      <c r="B47" s="585"/>
      <c r="C47" s="17" t="s">
        <v>533</v>
      </c>
      <c r="D47" s="54">
        <f>'CRI-M'!P47</f>
        <v>6727963</v>
      </c>
      <c r="E47" s="55"/>
      <c r="F47" s="55">
        <f t="shared" si="0"/>
        <v>6727963</v>
      </c>
    </row>
    <row r="48" spans="1:6" x14ac:dyDescent="0.25">
      <c r="A48" s="584" t="s">
        <v>608</v>
      </c>
      <c r="B48" s="585"/>
      <c r="C48" s="17" t="s">
        <v>534</v>
      </c>
      <c r="D48" s="54">
        <f>'CRI-M'!P48</f>
        <v>1075854.75</v>
      </c>
      <c r="E48" s="55"/>
      <c r="F48" s="55">
        <f t="shared" si="0"/>
        <v>1075854.75</v>
      </c>
    </row>
    <row r="49" spans="1:6" ht="30" x14ac:dyDescent="0.25">
      <c r="A49" s="584">
        <v>4303</v>
      </c>
      <c r="B49" s="585"/>
      <c r="C49" s="17" t="s">
        <v>535</v>
      </c>
      <c r="D49" s="54">
        <f>'CRI-M'!P49</f>
        <v>1046684.5299999999</v>
      </c>
      <c r="E49" s="55"/>
      <c r="F49" s="55">
        <f t="shared" si="0"/>
        <v>1046684.5299999999</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284040</v>
      </c>
      <c r="E51" s="55"/>
      <c r="F51" s="55">
        <f t="shared" si="0"/>
        <v>284040</v>
      </c>
    </row>
    <row r="52" spans="1:6" x14ac:dyDescent="0.25">
      <c r="A52" s="584">
        <v>4306</v>
      </c>
      <c r="B52" s="585"/>
      <c r="C52" s="17" t="s">
        <v>538</v>
      </c>
      <c r="D52" s="54">
        <f>'CRI-M'!P52</f>
        <v>5351644</v>
      </c>
      <c r="E52" s="55"/>
      <c r="F52" s="55">
        <f t="shared" si="0"/>
        <v>5351644</v>
      </c>
    </row>
    <row r="53" spans="1:6" x14ac:dyDescent="0.25">
      <c r="A53" s="584">
        <v>4307</v>
      </c>
      <c r="B53" s="585"/>
      <c r="C53" s="17" t="s">
        <v>539</v>
      </c>
      <c r="D53" s="54">
        <f>'CRI-M'!P53</f>
        <v>125728</v>
      </c>
      <c r="E53" s="55"/>
      <c r="F53" s="55">
        <f t="shared" si="0"/>
        <v>125728</v>
      </c>
    </row>
    <row r="54" spans="1:6" x14ac:dyDescent="0.25">
      <c r="A54" s="584">
        <v>4308</v>
      </c>
      <c r="B54" s="585"/>
      <c r="C54" s="17" t="s">
        <v>540</v>
      </c>
      <c r="D54" s="54">
        <f>'CRI-M'!P54</f>
        <v>66534</v>
      </c>
      <c r="E54" s="55"/>
      <c r="F54" s="55">
        <f t="shared" si="0"/>
        <v>66534</v>
      </c>
    </row>
    <row r="55" spans="1:6" ht="30" x14ac:dyDescent="0.25">
      <c r="A55" s="584">
        <v>4309</v>
      </c>
      <c r="B55" s="585"/>
      <c r="C55" s="17" t="s">
        <v>541</v>
      </c>
      <c r="D55" s="54">
        <f>'CRI-M'!P55</f>
        <v>302429</v>
      </c>
      <c r="E55" s="55"/>
      <c r="F55" s="55">
        <f t="shared" si="0"/>
        <v>302429</v>
      </c>
    </row>
    <row r="56" spans="1:6" ht="30" x14ac:dyDescent="0.25">
      <c r="A56" s="584">
        <v>4310</v>
      </c>
      <c r="B56" s="585"/>
      <c r="C56" s="17" t="s">
        <v>542</v>
      </c>
      <c r="D56" s="54">
        <f>'CRI-M'!P56</f>
        <v>0</v>
      </c>
      <c r="E56" s="55"/>
      <c r="F56" s="55">
        <f t="shared" si="0"/>
        <v>0</v>
      </c>
    </row>
    <row r="57" spans="1:6" x14ac:dyDescent="0.25">
      <c r="A57" s="584">
        <v>4311</v>
      </c>
      <c r="B57" s="585"/>
      <c r="C57" s="17" t="s">
        <v>543</v>
      </c>
      <c r="D57" s="54">
        <f>'CRI-M'!P57</f>
        <v>5760000</v>
      </c>
      <c r="E57" s="55"/>
      <c r="F57" s="55">
        <f t="shared" si="0"/>
        <v>5760000</v>
      </c>
    </row>
    <row r="58" spans="1:6" x14ac:dyDescent="0.25">
      <c r="A58" s="584">
        <v>4312</v>
      </c>
      <c r="B58" s="585"/>
      <c r="C58" s="17" t="s">
        <v>544</v>
      </c>
      <c r="D58" s="54">
        <f>'CRI-M'!P58</f>
        <v>1983636</v>
      </c>
      <c r="E58" s="55"/>
      <c r="F58" s="55">
        <f t="shared" si="0"/>
        <v>1983636</v>
      </c>
    </row>
    <row r="59" spans="1:6" x14ac:dyDescent="0.25">
      <c r="A59" s="584">
        <v>4313</v>
      </c>
      <c r="B59" s="585"/>
      <c r="C59" s="17" t="s">
        <v>545</v>
      </c>
      <c r="D59" s="54">
        <f>'CRI-M'!P59</f>
        <v>1200000</v>
      </c>
      <c r="E59" s="55"/>
      <c r="F59" s="55">
        <f t="shared" si="0"/>
        <v>1200000</v>
      </c>
    </row>
    <row r="60" spans="1:6" x14ac:dyDescent="0.25">
      <c r="A60" s="584">
        <v>4314</v>
      </c>
      <c r="B60" s="585"/>
      <c r="C60" s="17" t="s">
        <v>546</v>
      </c>
      <c r="D60" s="54">
        <f>'CRI-M'!P60</f>
        <v>1163857</v>
      </c>
      <c r="E60" s="55"/>
      <c r="F60" s="55">
        <f t="shared" si="0"/>
        <v>1163857</v>
      </c>
    </row>
    <row r="61" spans="1:6" x14ac:dyDescent="0.25">
      <c r="A61" s="53">
        <v>4400</v>
      </c>
      <c r="B61" s="579" t="s">
        <v>547</v>
      </c>
      <c r="C61" s="580"/>
      <c r="D61" s="38">
        <f>SUM(D62)</f>
        <v>96000</v>
      </c>
      <c r="E61" s="38">
        <f>SUM(E62)</f>
        <v>0</v>
      </c>
      <c r="F61" s="38">
        <f t="shared" si="0"/>
        <v>96000</v>
      </c>
    </row>
    <row r="62" spans="1:6" x14ac:dyDescent="0.25">
      <c r="A62" s="584">
        <v>4401</v>
      </c>
      <c r="B62" s="585"/>
      <c r="C62" s="17" t="s">
        <v>547</v>
      </c>
      <c r="D62" s="54">
        <f>'CRI-M'!P62</f>
        <v>96000</v>
      </c>
      <c r="E62" s="55"/>
      <c r="F62" s="55">
        <f t="shared" si="0"/>
        <v>96000</v>
      </c>
    </row>
    <row r="63" spans="1:6" x14ac:dyDescent="0.25">
      <c r="A63" s="53">
        <v>4500</v>
      </c>
      <c r="B63" s="579" t="s">
        <v>548</v>
      </c>
      <c r="C63" s="580"/>
      <c r="D63" s="38">
        <f>SUM(D64:D68)</f>
        <v>120000</v>
      </c>
      <c r="E63" s="38">
        <f>SUM(E64:E68)</f>
        <v>0</v>
      </c>
      <c r="F63" s="38">
        <f t="shared" si="0"/>
        <v>120000</v>
      </c>
    </row>
    <row r="64" spans="1:6" x14ac:dyDescent="0.25">
      <c r="A64" s="584">
        <v>4501</v>
      </c>
      <c r="B64" s="585"/>
      <c r="C64" s="17" t="s">
        <v>435</v>
      </c>
      <c r="D64" s="54">
        <f>'CRI-M'!P64</f>
        <v>72000</v>
      </c>
      <c r="E64" s="55"/>
      <c r="F64" s="55">
        <f t="shared" si="0"/>
        <v>72000</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48000</v>
      </c>
      <c r="E66" s="55"/>
      <c r="F66" s="55">
        <f t="shared" si="0"/>
        <v>48000</v>
      </c>
    </row>
    <row r="67" spans="1:6" x14ac:dyDescent="0.25">
      <c r="A67" s="584">
        <v>4504</v>
      </c>
      <c r="B67" s="585"/>
      <c r="C67" s="17" t="s">
        <v>518</v>
      </c>
      <c r="D67" s="54">
        <f>'CRI-M'!P67</f>
        <v>0</v>
      </c>
      <c r="E67" s="55"/>
      <c r="F67" s="55">
        <f t="shared" si="0"/>
        <v>0</v>
      </c>
    </row>
    <row r="68" spans="1:6" x14ac:dyDescent="0.25">
      <c r="A68" s="584">
        <v>4509</v>
      </c>
      <c r="B68" s="585"/>
      <c r="C68" s="17" t="s">
        <v>437</v>
      </c>
      <c r="D68" s="54">
        <f>'CRI-M'!P68</f>
        <v>0</v>
      </c>
      <c r="E68" s="55"/>
      <c r="F68" s="55">
        <f t="shared" si="0"/>
        <v>0</v>
      </c>
    </row>
    <row r="69" spans="1:6" ht="30" customHeight="1" x14ac:dyDescent="0.25">
      <c r="A69" s="53">
        <v>4900</v>
      </c>
      <c r="B69" s="579" t="s">
        <v>2213</v>
      </c>
      <c r="C69" s="580"/>
      <c r="D69" s="56">
        <f>SUM(D70)</f>
        <v>0</v>
      </c>
      <c r="E69" s="56">
        <f>SUM(E70)</f>
        <v>0</v>
      </c>
      <c r="F69" s="56">
        <f t="shared" ref="F69:F70" si="2">D69+E69</f>
        <v>0</v>
      </c>
    </row>
    <row r="70" spans="1:6" ht="30" x14ac:dyDescent="0.25">
      <c r="A70" s="584">
        <v>4901</v>
      </c>
      <c r="B70" s="585"/>
      <c r="C70" s="17" t="s">
        <v>2213</v>
      </c>
      <c r="D70" s="54">
        <f>'CRI-M'!P70</f>
        <v>0</v>
      </c>
      <c r="E70" s="55"/>
      <c r="F70" s="55">
        <f t="shared" si="2"/>
        <v>0</v>
      </c>
    </row>
    <row r="71" spans="1:6" x14ac:dyDescent="0.25">
      <c r="A71" s="51">
        <v>5000</v>
      </c>
      <c r="B71" s="586" t="s">
        <v>501</v>
      </c>
      <c r="C71" s="587"/>
      <c r="D71" s="52">
        <f>D72+D75+D76</f>
        <v>8156652</v>
      </c>
      <c r="E71" s="52">
        <f>E72+E75+E76</f>
        <v>0</v>
      </c>
      <c r="F71" s="52">
        <f t="shared" si="0"/>
        <v>8156652</v>
      </c>
    </row>
    <row r="72" spans="1:6" x14ac:dyDescent="0.25">
      <c r="A72" s="53">
        <v>5100</v>
      </c>
      <c r="B72" s="579" t="s">
        <v>501</v>
      </c>
      <c r="C72" s="580"/>
      <c r="D72" s="38">
        <f>SUM(D73:D74)</f>
        <v>8156652</v>
      </c>
      <c r="E72" s="38">
        <f>SUM(E73:E74)</f>
        <v>0</v>
      </c>
      <c r="F72" s="38">
        <f t="shared" si="0"/>
        <v>8156652</v>
      </c>
    </row>
    <row r="73" spans="1:6" ht="15" customHeight="1" x14ac:dyDescent="0.25">
      <c r="A73" s="584">
        <v>5101</v>
      </c>
      <c r="B73" s="585"/>
      <c r="C73" s="17" t="s">
        <v>549</v>
      </c>
      <c r="D73" s="54">
        <f>'CRI-M'!P73</f>
        <v>0</v>
      </c>
      <c r="E73" s="55"/>
      <c r="F73" s="55">
        <f t="shared" si="0"/>
        <v>0</v>
      </c>
    </row>
    <row r="74" spans="1:6" x14ac:dyDescent="0.25">
      <c r="A74" s="584">
        <v>5102</v>
      </c>
      <c r="B74" s="585"/>
      <c r="C74" s="17" t="s">
        <v>442</v>
      </c>
      <c r="D74" s="54">
        <f>'CRI-M'!P74</f>
        <v>8156652</v>
      </c>
      <c r="E74" s="55"/>
      <c r="F74" s="55">
        <f t="shared" si="0"/>
        <v>8156652</v>
      </c>
    </row>
    <row r="75" spans="1:6" x14ac:dyDescent="0.25">
      <c r="A75" s="53">
        <v>5200</v>
      </c>
      <c r="B75" s="579" t="s">
        <v>550</v>
      </c>
      <c r="C75" s="580"/>
      <c r="D75" s="38"/>
      <c r="E75" s="38"/>
      <c r="F75" s="38">
        <f t="shared" si="0"/>
        <v>0</v>
      </c>
    </row>
    <row r="76" spans="1:6" ht="30" customHeight="1" x14ac:dyDescent="0.25">
      <c r="A76" s="53">
        <v>5900</v>
      </c>
      <c r="B76" s="579" t="s">
        <v>2214</v>
      </c>
      <c r="C76" s="580"/>
      <c r="D76" s="56">
        <f>SUM(D77)</f>
        <v>0</v>
      </c>
      <c r="E76" s="56">
        <f>SUM(E77)</f>
        <v>0</v>
      </c>
      <c r="F76" s="56">
        <f t="shared" si="0"/>
        <v>0</v>
      </c>
    </row>
    <row r="77" spans="1:6" ht="30" x14ac:dyDescent="0.25">
      <c r="A77" s="584">
        <v>5901</v>
      </c>
      <c r="B77" s="585"/>
      <c r="C77" s="17" t="s">
        <v>2214</v>
      </c>
      <c r="D77" s="54">
        <f>'CRI-M'!P77</f>
        <v>0</v>
      </c>
      <c r="E77" s="55"/>
      <c r="F77" s="55">
        <f t="shared" si="0"/>
        <v>0</v>
      </c>
    </row>
    <row r="78" spans="1:6" x14ac:dyDescent="0.25">
      <c r="A78" s="51">
        <v>6000</v>
      </c>
      <c r="B78" s="586" t="s">
        <v>2410</v>
      </c>
      <c r="C78" s="587"/>
      <c r="D78" s="52">
        <f>D79+D83+D86+D92</f>
        <v>896230</v>
      </c>
      <c r="E78" s="52">
        <f>E79+E83+E86+E92</f>
        <v>0</v>
      </c>
      <c r="F78" s="52">
        <f t="shared" si="0"/>
        <v>896230</v>
      </c>
    </row>
    <row r="79" spans="1:6" x14ac:dyDescent="0.25">
      <c r="A79" s="53">
        <v>6100</v>
      </c>
      <c r="B79" s="579" t="s">
        <v>502</v>
      </c>
      <c r="C79" s="580"/>
      <c r="D79" s="38">
        <f>SUM(D80:D82)</f>
        <v>896230</v>
      </c>
      <c r="E79" s="38">
        <f>SUM(E80:E82)</f>
        <v>0</v>
      </c>
      <c r="F79" s="38">
        <f t="shared" si="0"/>
        <v>896230</v>
      </c>
    </row>
    <row r="80" spans="1:6" x14ac:dyDescent="0.25">
      <c r="A80" s="584">
        <v>6101</v>
      </c>
      <c r="B80" s="585"/>
      <c r="C80" s="17" t="s">
        <v>551</v>
      </c>
      <c r="D80" s="54">
        <f>'CRI-M'!P80</f>
        <v>720000</v>
      </c>
      <c r="E80" s="55"/>
      <c r="F80" s="55">
        <f t="shared" ref="F80:F145" si="3">D80+E80</f>
        <v>720000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176230</v>
      </c>
      <c r="E82" s="55"/>
      <c r="F82" s="55">
        <f t="shared" si="3"/>
        <v>176230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2215</v>
      </c>
      <c r="C92" s="580"/>
      <c r="D92" s="56">
        <f>SUM(D93)</f>
        <v>0</v>
      </c>
      <c r="E92" s="56">
        <f>SUM(E93)</f>
        <v>0</v>
      </c>
      <c r="F92" s="56">
        <f t="shared" si="3"/>
        <v>0</v>
      </c>
    </row>
    <row r="93" spans="1:6" ht="45" x14ac:dyDescent="0.25">
      <c r="A93" s="584">
        <v>6901</v>
      </c>
      <c r="B93" s="585"/>
      <c r="C93" s="17" t="s">
        <v>2215</v>
      </c>
      <c r="D93" s="54">
        <f>'CRI-M'!P93</f>
        <v>0</v>
      </c>
      <c r="E93" s="55"/>
      <c r="F93" s="55">
        <f t="shared" si="3"/>
        <v>0</v>
      </c>
    </row>
    <row r="94" spans="1:6" ht="30" customHeight="1" x14ac:dyDescent="0.25">
      <c r="A94" s="51">
        <v>7000</v>
      </c>
      <c r="B94" s="588" t="s">
        <v>2411</v>
      </c>
      <c r="C94" s="589"/>
      <c r="D94" s="52">
        <f>D95+D97+D98+D100+D101+D102+D103+D105+D106</f>
        <v>0</v>
      </c>
      <c r="E94" s="52">
        <f>E95+E97+E98+E100+E101+E102+E103+E105+E106</f>
        <v>0</v>
      </c>
      <c r="F94" s="52">
        <f t="shared" si="3"/>
        <v>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0</v>
      </c>
      <c r="E98" s="38">
        <f>SUM(E99)</f>
        <v>0</v>
      </c>
      <c r="F98" s="38">
        <f t="shared" si="3"/>
        <v>0</v>
      </c>
    </row>
    <row r="99" spans="1:6" ht="30" customHeight="1" x14ac:dyDescent="0.25">
      <c r="A99" s="584">
        <v>7301</v>
      </c>
      <c r="B99" s="585"/>
      <c r="C99" s="17" t="s">
        <v>560</v>
      </c>
      <c r="D99" s="54">
        <f>'CRI-M'!P99</f>
        <v>0</v>
      </c>
      <c r="E99" s="55"/>
      <c r="F99" s="55">
        <f t="shared" si="3"/>
        <v>0</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0</v>
      </c>
      <c r="E106" s="38">
        <f>SUM(E107)</f>
        <v>0</v>
      </c>
      <c r="F106" s="38">
        <f t="shared" si="3"/>
        <v>0</v>
      </c>
    </row>
    <row r="107" spans="1:6" ht="15" customHeight="1" x14ac:dyDescent="0.25">
      <c r="A107" s="584">
        <v>7901</v>
      </c>
      <c r="B107" s="585"/>
      <c r="C107" s="17" t="s">
        <v>566</v>
      </c>
      <c r="D107" s="54">
        <f>'CRI-M'!P107</f>
        <v>0</v>
      </c>
      <c r="E107" s="55"/>
      <c r="F107" s="55">
        <f t="shared" si="3"/>
        <v>0</v>
      </c>
    </row>
    <row r="108" spans="1:6" ht="30" customHeight="1" x14ac:dyDescent="0.25">
      <c r="A108" s="51">
        <v>8000</v>
      </c>
      <c r="B108" s="586" t="s">
        <v>2412</v>
      </c>
      <c r="C108" s="587"/>
      <c r="D108" s="52">
        <f>D109+D122+D125+D130+D136</f>
        <v>133479672.404</v>
      </c>
      <c r="E108" s="52">
        <f>E109+E122+E125+E130+E136</f>
        <v>81576265</v>
      </c>
      <c r="F108" s="52">
        <f t="shared" si="3"/>
        <v>215055937.40399998</v>
      </c>
    </row>
    <row r="109" spans="1:6" x14ac:dyDescent="0.25">
      <c r="A109" s="53">
        <v>8100</v>
      </c>
      <c r="B109" s="579" t="s">
        <v>568</v>
      </c>
      <c r="C109" s="580"/>
      <c r="D109" s="38">
        <f>SUM(D110:D121)</f>
        <v>130359673.03839999</v>
      </c>
      <c r="E109" s="38">
        <f>SUM(E110:E121)</f>
        <v>0</v>
      </c>
      <c r="F109" s="38">
        <f t="shared" si="3"/>
        <v>130359673.03839999</v>
      </c>
    </row>
    <row r="110" spans="1:6" x14ac:dyDescent="0.25">
      <c r="A110" s="584">
        <v>8101</v>
      </c>
      <c r="B110" s="585"/>
      <c r="C110" s="17" t="s">
        <v>2185</v>
      </c>
      <c r="D110" s="54">
        <f>'CRI-M'!P110</f>
        <v>100015418.88</v>
      </c>
      <c r="E110" s="55"/>
      <c r="F110" s="55">
        <f t="shared" si="3"/>
        <v>100015418.88</v>
      </c>
    </row>
    <row r="111" spans="1:6" x14ac:dyDescent="0.25">
      <c r="A111" s="584">
        <v>8102</v>
      </c>
      <c r="B111" s="585"/>
      <c r="C111" s="17" t="s">
        <v>2186</v>
      </c>
      <c r="D111" s="54">
        <f>'CRI-M'!P111</f>
        <v>2288000</v>
      </c>
      <c r="E111" s="55"/>
      <c r="F111" s="55">
        <f t="shared" si="3"/>
        <v>2288000</v>
      </c>
    </row>
    <row r="112" spans="1:6" x14ac:dyDescent="0.25">
      <c r="A112" s="584">
        <v>8103</v>
      </c>
      <c r="B112" s="585"/>
      <c r="C112" s="17" t="s">
        <v>2187</v>
      </c>
      <c r="D112" s="54">
        <f>'CRI-M'!P112</f>
        <v>3720911.968799999</v>
      </c>
      <c r="E112" s="55"/>
      <c r="F112" s="55">
        <f t="shared" si="3"/>
        <v>3720911.968799999</v>
      </c>
    </row>
    <row r="113" spans="1:6" x14ac:dyDescent="0.25">
      <c r="A113" s="584">
        <v>8104</v>
      </c>
      <c r="B113" s="585"/>
      <c r="C113" s="17" t="s">
        <v>2188</v>
      </c>
      <c r="D113" s="54">
        <f>'CRI-M'!P113</f>
        <v>0</v>
      </c>
      <c r="E113" s="55"/>
      <c r="F113" s="55">
        <f t="shared" si="3"/>
        <v>0</v>
      </c>
    </row>
    <row r="114" spans="1:6" x14ac:dyDescent="0.25">
      <c r="A114" s="584">
        <v>8105</v>
      </c>
      <c r="B114" s="585"/>
      <c r="C114" s="17" t="s">
        <v>2189</v>
      </c>
      <c r="D114" s="54">
        <f>'CRI-M'!P114</f>
        <v>0</v>
      </c>
      <c r="E114" s="55"/>
      <c r="F114" s="55">
        <f t="shared" si="3"/>
        <v>0</v>
      </c>
    </row>
    <row r="115" spans="1:6" x14ac:dyDescent="0.25">
      <c r="A115" s="584">
        <v>8106</v>
      </c>
      <c r="B115" s="585"/>
      <c r="C115" s="17" t="s">
        <v>2190</v>
      </c>
      <c r="D115" s="54">
        <f>'CRI-M'!P115</f>
        <v>0</v>
      </c>
      <c r="E115" s="55"/>
      <c r="F115" s="55">
        <f t="shared" si="3"/>
        <v>0</v>
      </c>
    </row>
    <row r="116" spans="1:6" x14ac:dyDescent="0.25">
      <c r="A116" s="584">
        <v>8107</v>
      </c>
      <c r="B116" s="585"/>
      <c r="C116" s="17" t="s">
        <v>2191</v>
      </c>
      <c r="D116" s="54">
        <f>'CRI-M'!P116</f>
        <v>0</v>
      </c>
      <c r="E116" s="55"/>
      <c r="F116" s="55">
        <f t="shared" si="3"/>
        <v>0</v>
      </c>
    </row>
    <row r="117" spans="1:6" x14ac:dyDescent="0.25">
      <c r="A117" s="584">
        <v>8108</v>
      </c>
      <c r="B117" s="585"/>
      <c r="C117" s="17" t="s">
        <v>2192</v>
      </c>
      <c r="D117" s="54">
        <f>'CRI-M'!P117</f>
        <v>0</v>
      </c>
      <c r="E117" s="55"/>
      <c r="F117" s="55">
        <f t="shared" si="3"/>
        <v>0</v>
      </c>
    </row>
    <row r="118" spans="1:6" x14ac:dyDescent="0.25">
      <c r="A118" s="584">
        <v>8109</v>
      </c>
      <c r="B118" s="585"/>
      <c r="C118" s="17" t="s">
        <v>2193</v>
      </c>
      <c r="D118" s="54">
        <f>'CRI-M'!P118</f>
        <v>2130731.9175999998</v>
      </c>
      <c r="E118" s="55"/>
      <c r="F118" s="55">
        <f t="shared" si="3"/>
        <v>2130731.9175999998</v>
      </c>
    </row>
    <row r="119" spans="1:6" x14ac:dyDescent="0.25">
      <c r="A119" s="584">
        <v>8110</v>
      </c>
      <c r="B119" s="585"/>
      <c r="C119" s="17" t="s">
        <v>2194</v>
      </c>
      <c r="D119" s="54">
        <f>'CRI-M'!P119</f>
        <v>6239990.8792000003</v>
      </c>
      <c r="E119" s="55"/>
      <c r="F119" s="55">
        <f t="shared" si="3"/>
        <v>6239990.8792000003</v>
      </c>
    </row>
    <row r="120" spans="1:6" ht="30" x14ac:dyDescent="0.25">
      <c r="A120" s="584">
        <v>8111</v>
      </c>
      <c r="B120" s="585"/>
      <c r="C120" s="17" t="s">
        <v>2195</v>
      </c>
      <c r="D120" s="54">
        <f>'CRI-M'!P120</f>
        <v>249800.71999999994</v>
      </c>
      <c r="E120" s="55"/>
      <c r="F120" s="55">
        <f t="shared" si="3"/>
        <v>249800.71999999994</v>
      </c>
    </row>
    <row r="121" spans="1:6" x14ac:dyDescent="0.25">
      <c r="A121" s="584">
        <v>8112</v>
      </c>
      <c r="B121" s="585"/>
      <c r="C121" s="17" t="s">
        <v>580</v>
      </c>
      <c r="D121" s="54">
        <f>'CRI-M'!P121</f>
        <v>15714818.672800003</v>
      </c>
      <c r="E121" s="55"/>
      <c r="F121" s="55">
        <f t="shared" si="3"/>
        <v>15714818.672800003</v>
      </c>
    </row>
    <row r="122" spans="1:6" x14ac:dyDescent="0.25">
      <c r="A122" s="53">
        <v>8200</v>
      </c>
      <c r="B122" s="579" t="s">
        <v>581</v>
      </c>
      <c r="C122" s="580"/>
      <c r="D122" s="38">
        <f>SUM(D123:D124)</f>
        <v>0</v>
      </c>
      <c r="E122" s="38">
        <f>SUM(E123:E124)</f>
        <v>81576265</v>
      </c>
      <c r="F122" s="38">
        <f t="shared" si="3"/>
        <v>81576265</v>
      </c>
    </row>
    <row r="123" spans="1:6" x14ac:dyDescent="0.25">
      <c r="A123" s="584">
        <v>8201</v>
      </c>
      <c r="B123" s="585"/>
      <c r="C123" s="17" t="s">
        <v>582</v>
      </c>
      <c r="D123" s="55"/>
      <c r="E123" s="54">
        <f>'CRI-M'!P123</f>
        <v>19206313</v>
      </c>
      <c r="F123" s="55">
        <f t="shared" si="3"/>
        <v>19206313</v>
      </c>
    </row>
    <row r="124" spans="1:6" x14ac:dyDescent="0.25">
      <c r="A124" s="584">
        <v>8202</v>
      </c>
      <c r="B124" s="585"/>
      <c r="C124" s="17" t="s">
        <v>583</v>
      </c>
      <c r="D124" s="55"/>
      <c r="E124" s="54">
        <f>'CRI-M'!P124</f>
        <v>62369952</v>
      </c>
      <c r="F124" s="55">
        <f t="shared" si="3"/>
        <v>62369952</v>
      </c>
    </row>
    <row r="125" spans="1:6" x14ac:dyDescent="0.25">
      <c r="A125" s="53">
        <v>8300</v>
      </c>
      <c r="B125" s="579" t="s">
        <v>584</v>
      </c>
      <c r="C125" s="580"/>
      <c r="D125" s="38">
        <f>SUM(D126:D129)</f>
        <v>0</v>
      </c>
      <c r="E125" s="38">
        <f>SUM(E126:E129)</f>
        <v>0</v>
      </c>
      <c r="F125" s="38">
        <f t="shared" si="3"/>
        <v>0</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0</v>
      </c>
      <c r="F128" s="55">
        <f t="shared" si="3"/>
        <v>0</v>
      </c>
    </row>
    <row r="129" spans="1:6" ht="15" customHeight="1" x14ac:dyDescent="0.25">
      <c r="A129" s="584">
        <v>8304</v>
      </c>
      <c r="B129" s="585"/>
      <c r="C129" s="21" t="s">
        <v>2413</v>
      </c>
      <c r="D129" s="54">
        <f>'CRI-M'!P129</f>
        <v>0</v>
      </c>
      <c r="E129" s="54">
        <f>'CRI-M'!P130+'CRI-M'!P131</f>
        <v>0</v>
      </c>
      <c r="F129" s="55">
        <f t="shared" si="3"/>
        <v>0</v>
      </c>
    </row>
    <row r="130" spans="1:6" x14ac:dyDescent="0.25">
      <c r="A130" s="53">
        <v>8400</v>
      </c>
      <c r="B130" s="579" t="s">
        <v>444</v>
      </c>
      <c r="C130" s="580"/>
      <c r="D130" s="38">
        <f>SUM(D131:D135)</f>
        <v>3119999.3655999992</v>
      </c>
      <c r="E130" s="38">
        <f>SUM(E131:E135)</f>
        <v>0</v>
      </c>
      <c r="F130" s="38">
        <f t="shared" si="3"/>
        <v>3119999.3655999992</v>
      </c>
    </row>
    <row r="131" spans="1:6" x14ac:dyDescent="0.25">
      <c r="A131" s="584">
        <v>8401</v>
      </c>
      <c r="B131" s="585"/>
      <c r="C131" s="21" t="s">
        <v>588</v>
      </c>
      <c r="D131" s="54">
        <f>'CRI-M'!P133</f>
        <v>87.755200000000002</v>
      </c>
      <c r="E131" s="55"/>
      <c r="F131" s="55">
        <f t="shared" si="3"/>
        <v>87.755200000000002</v>
      </c>
    </row>
    <row r="132" spans="1:6" x14ac:dyDescent="0.25">
      <c r="A132" s="584">
        <v>8402</v>
      </c>
      <c r="B132" s="585"/>
      <c r="C132" s="21" t="s">
        <v>589</v>
      </c>
      <c r="D132" s="54">
        <f>'CRI-M'!P134</f>
        <v>377966.78400000016</v>
      </c>
      <c r="E132" s="55"/>
      <c r="F132" s="55">
        <f t="shared" si="3"/>
        <v>377966.78400000016</v>
      </c>
    </row>
    <row r="133" spans="1:6" x14ac:dyDescent="0.25">
      <c r="A133" s="584">
        <v>8403</v>
      </c>
      <c r="B133" s="585"/>
      <c r="C133" s="21" t="s">
        <v>590</v>
      </c>
      <c r="D133" s="54">
        <f>'CRI-M'!P135</f>
        <v>2741944.8263999992</v>
      </c>
      <c r="E133" s="55"/>
      <c r="F133" s="55">
        <f t="shared" si="3"/>
        <v>2741944.8263999992</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0</v>
      </c>
      <c r="E135" s="55"/>
      <c r="F135" s="55">
        <f t="shared" si="3"/>
        <v>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2414</v>
      </c>
      <c r="C139" s="587"/>
      <c r="D139" s="52">
        <f>D140+D142+D143+D145+D146+D148+D149</f>
        <v>0</v>
      </c>
      <c r="E139" s="52">
        <f>E140+E142+E143+E145+E146+E148+E149</f>
        <v>0</v>
      </c>
      <c r="F139" s="52">
        <f t="shared" si="3"/>
        <v>0</v>
      </c>
    </row>
    <row r="140" spans="1:6" x14ac:dyDescent="0.25">
      <c r="A140" s="58">
        <v>9100</v>
      </c>
      <c r="B140" s="579" t="s">
        <v>597</v>
      </c>
      <c r="C140" s="580"/>
      <c r="D140" s="38">
        <f>SUM(D141)</f>
        <v>0</v>
      </c>
      <c r="E140" s="38">
        <f>SUM(E141)</f>
        <v>0</v>
      </c>
      <c r="F140" s="38">
        <f t="shared" si="3"/>
        <v>0</v>
      </c>
    </row>
    <row r="141" spans="1:6" x14ac:dyDescent="0.25">
      <c r="A141" s="584">
        <v>9101</v>
      </c>
      <c r="B141" s="585"/>
      <c r="C141" s="17" t="s">
        <v>597</v>
      </c>
      <c r="D141" s="54">
        <f>'CRI-M'!P143</f>
        <v>0</v>
      </c>
      <c r="E141" s="54">
        <f>'CRI-M'!P144+'CRI-M'!P145</f>
        <v>0</v>
      </c>
      <c r="F141" s="55">
        <f t="shared" si="3"/>
        <v>0</v>
      </c>
    </row>
    <row r="142" spans="1:6" x14ac:dyDescent="0.25">
      <c r="A142" s="53">
        <v>9200</v>
      </c>
      <c r="B142" s="579" t="s">
        <v>2415</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2416</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2417</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2197</v>
      </c>
      <c r="B156" s="583"/>
      <c r="C156" s="529"/>
      <c r="D156" s="59">
        <f>D7+D28+D34+D39+D71+D78+D94+D108+D139+D151</f>
        <v>201414865.36400002</v>
      </c>
      <c r="E156" s="59">
        <f>E7+E28+E34+E39+E71+E78+E94+E108+E139+E151</f>
        <v>81576265</v>
      </c>
      <c r="F156" s="59">
        <f>F7+F28+F34+F39+F71+F78+F94+F108+F139+F151</f>
        <v>282991130.36399996</v>
      </c>
    </row>
    <row r="157" spans="1:6" ht="15.75" x14ac:dyDescent="0.25">
      <c r="A157" s="528" t="s">
        <v>2358</v>
      </c>
      <c r="B157" s="583"/>
      <c r="C157" s="529"/>
      <c r="D157" s="59">
        <f>SUM('CRI-M'!P163:P168)</f>
        <v>0</v>
      </c>
      <c r="E157" s="59">
        <f>SUM('CRI-M'!P169:P171)</f>
        <v>0</v>
      </c>
      <c r="F157" s="59">
        <f>D157+E157</f>
        <v>0</v>
      </c>
    </row>
    <row r="158" spans="1:6" ht="15.75" x14ac:dyDescent="0.25">
      <c r="A158" s="528" t="s">
        <v>2418</v>
      </c>
      <c r="B158" s="583"/>
      <c r="C158" s="529"/>
      <c r="D158" s="59">
        <f>D156+D157</f>
        <v>201414865.36400002</v>
      </c>
      <c r="E158" s="59">
        <f>E156+E157</f>
        <v>81576265</v>
      </c>
      <c r="F158" s="59">
        <f>F156+F157</f>
        <v>282991130.36399996</v>
      </c>
    </row>
    <row r="159" spans="1:6" ht="6.75" customHeight="1" x14ac:dyDescent="0.25"/>
    <row r="160" spans="1:6" ht="9.75" hidden="1" customHeight="1" x14ac:dyDescent="0.25"/>
    <row r="161" ht="12" hidden="1" customHeight="1" x14ac:dyDescent="0.25"/>
  </sheetData>
  <sheetProtection algorithmName="SHA-512" hashValue="8F9pQDUGQBcbMkBk6RxFYFOecCzGON/fukVFkS5TComttSo1WbcvBdqyc6iKzUtLgSCwVr0EUJrzhEX+1iN0SA==" saltValue="ZbqdQPo2iZaMlG4zECGLbw=="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J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2534</v>
      </c>
    </row>
    <row r="3" spans="1:13" ht="21" x14ac:dyDescent="0.35">
      <c r="A3" s="300" t="str">
        <f>Inconsistencias!$B$6&amp;IF(LOOKUP(Inconsistencias!$B$6,EF!$C$2:$C$1001,EF!$I$2:I$1001)="Dependencia",", Jalisco","")</f>
        <v>Atotonilco el Alto, Jalisco</v>
      </c>
    </row>
    <row r="4" spans="1:13" ht="18.75" x14ac:dyDescent="0.3">
      <c r="A4" s="301" t="str">
        <f>"Ejercicio Fiscal "&amp;Inconsistencias!U2</f>
        <v>Ejercicio Fiscal 2026</v>
      </c>
    </row>
    <row r="5" spans="1:13" x14ac:dyDescent="0.25"/>
    <row r="6" spans="1:13" ht="15.75" customHeight="1" x14ac:dyDescent="0.25">
      <c r="A6" s="600" t="s">
        <v>626</v>
      </c>
      <c r="B6" s="602" t="s">
        <v>2160</v>
      </c>
      <c r="C6" s="604" t="s">
        <v>2419</v>
      </c>
      <c r="D6" s="605"/>
      <c r="E6" s="605"/>
      <c r="F6" s="605"/>
      <c r="G6" s="605"/>
      <c r="H6" s="605"/>
      <c r="I6" s="605"/>
      <c r="J6" s="606" t="s">
        <v>2420</v>
      </c>
      <c r="K6" s="606"/>
      <c r="L6" s="606"/>
      <c r="M6" s="607" t="s">
        <v>2236</v>
      </c>
    </row>
    <row r="7" spans="1:13" ht="51" x14ac:dyDescent="0.25">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x14ac:dyDescent="0.25">
      <c r="A8" s="111">
        <v>1000</v>
      </c>
      <c r="B8" s="112" t="s">
        <v>2364</v>
      </c>
      <c r="C8" s="61">
        <f t="shared" ref="C8:L8" si="0">C9+C14+C19+C28+C33+C40+C42</f>
        <v>3042000</v>
      </c>
      <c r="D8" s="83">
        <f t="shared" si="0"/>
        <v>0</v>
      </c>
      <c r="E8" s="83">
        <f t="shared" si="0"/>
        <v>0</v>
      </c>
      <c r="F8" s="83">
        <f t="shared" si="0"/>
        <v>0</v>
      </c>
      <c r="G8" s="83">
        <f t="shared" si="0"/>
        <v>83949836.098399878</v>
      </c>
      <c r="H8" s="83">
        <f t="shared" si="0"/>
        <v>15714818.736000001</v>
      </c>
      <c r="I8" s="83">
        <f t="shared" si="0"/>
        <v>0</v>
      </c>
      <c r="J8" s="83">
        <f t="shared" si="0"/>
        <v>26179589.028800003</v>
      </c>
      <c r="K8" s="83">
        <f t="shared" si="0"/>
        <v>0</v>
      </c>
      <c r="L8" s="83">
        <f t="shared" si="0"/>
        <v>0</v>
      </c>
      <c r="M8" s="52">
        <f>M9+M14+M19+M28+M33+M40+M42</f>
        <v>128886243.86319989</v>
      </c>
    </row>
    <row r="9" spans="1:13" ht="15" customHeight="1" x14ac:dyDescent="0.25">
      <c r="A9" s="113">
        <v>1100</v>
      </c>
      <c r="B9" s="114" t="s">
        <v>2270</v>
      </c>
      <c r="C9" s="63">
        <f t="shared" ref="C9:I9" si="1">SUM(C10:C13)</f>
        <v>0</v>
      </c>
      <c r="D9" s="38">
        <f t="shared" si="1"/>
        <v>0</v>
      </c>
      <c r="E9" s="38">
        <f t="shared" si="1"/>
        <v>0</v>
      </c>
      <c r="F9" s="38">
        <f t="shared" si="1"/>
        <v>0</v>
      </c>
      <c r="G9" s="38">
        <f t="shared" si="1"/>
        <v>48061812.098399885</v>
      </c>
      <c r="H9" s="38">
        <f t="shared" si="1"/>
        <v>3790658.736000001</v>
      </c>
      <c r="I9" s="38">
        <f t="shared" si="1"/>
        <v>0</v>
      </c>
      <c r="J9" s="38">
        <f>SUM(J10:J13)</f>
        <v>7638654.0288000042</v>
      </c>
      <c r="K9" s="38">
        <f>SUM(K10:K13)</f>
        <v>0</v>
      </c>
      <c r="L9" s="38">
        <f>SUM(L10:L13)</f>
        <v>0</v>
      </c>
      <c r="M9" s="38">
        <f>SUM(M10:M13)</f>
        <v>59491124.86319989</v>
      </c>
    </row>
    <row r="10" spans="1:13" ht="15" customHeight="1" x14ac:dyDescent="0.25">
      <c r="A10" s="115">
        <v>111</v>
      </c>
      <c r="B10" s="88" t="s">
        <v>2271</v>
      </c>
      <c r="C10" s="116">
        <f>'COG-M'!P9</f>
        <v>0</v>
      </c>
      <c r="D10" s="116">
        <f>'COG-M'!P10</f>
        <v>0</v>
      </c>
      <c r="E10" s="116">
        <f>'COG-M'!P11</f>
        <v>0</v>
      </c>
      <c r="F10" s="116">
        <f>'COG-M'!P12</f>
        <v>0</v>
      </c>
      <c r="G10" s="116">
        <f>'COG-M'!P13</f>
        <v>0</v>
      </c>
      <c r="H10" s="116">
        <f>'COG-M'!P14</f>
        <v>3790658.736000001</v>
      </c>
      <c r="I10" s="116">
        <f>'COG-M'!P15</f>
        <v>0</v>
      </c>
      <c r="J10" s="116">
        <f>'COG-M'!P16</f>
        <v>0</v>
      </c>
      <c r="K10" s="116">
        <f>'COG-M'!P17</f>
        <v>0</v>
      </c>
      <c r="L10" s="116">
        <f>'COG-M'!P18</f>
        <v>0</v>
      </c>
      <c r="M10" s="54">
        <f>SUM(C10:L10)</f>
        <v>3790658.736000001</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48061812.098399885</v>
      </c>
      <c r="H12" s="116">
        <f>'COG-M'!P25</f>
        <v>0</v>
      </c>
      <c r="I12" s="116">
        <f>'COG-M'!P26</f>
        <v>0</v>
      </c>
      <c r="J12" s="116">
        <f>'COG-M'!P27</f>
        <v>7638654.0288000042</v>
      </c>
      <c r="K12" s="116">
        <f>'COG-M'!P28</f>
        <v>0</v>
      </c>
      <c r="L12" s="116">
        <f>'COG-M'!P29</f>
        <v>0</v>
      </c>
      <c r="M12" s="54">
        <f>SUM(C12:L12)</f>
        <v>55700466.127199888</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2272</v>
      </c>
      <c r="C14" s="63">
        <f>SUM(C15:C18)</f>
        <v>0</v>
      </c>
      <c r="D14" s="38">
        <f t="shared" ref="D14:M14" si="2">SUM(D15:D18)</f>
        <v>0</v>
      </c>
      <c r="E14" s="38">
        <f t="shared" si="2"/>
        <v>0</v>
      </c>
      <c r="F14" s="38">
        <f t="shared" si="2"/>
        <v>0</v>
      </c>
      <c r="G14" s="38">
        <f t="shared" si="2"/>
        <v>32915862</v>
      </c>
      <c r="H14" s="38">
        <f t="shared" si="2"/>
        <v>0</v>
      </c>
      <c r="I14" s="38">
        <f t="shared" si="2"/>
        <v>0</v>
      </c>
      <c r="J14" s="38">
        <f t="shared" si="2"/>
        <v>12924888</v>
      </c>
      <c r="K14" s="38">
        <f t="shared" si="2"/>
        <v>0</v>
      </c>
      <c r="L14" s="38">
        <f t="shared" si="2"/>
        <v>0</v>
      </c>
      <c r="M14" s="38">
        <f t="shared" si="2"/>
        <v>45840750</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0</v>
      </c>
      <c r="D16" s="116">
        <f>'COG-M'!P52</f>
        <v>0</v>
      </c>
      <c r="E16" s="116">
        <f>'COG-M'!P53</f>
        <v>0</v>
      </c>
      <c r="F16" s="54">
        <f>'COG-M'!P54</f>
        <v>0</v>
      </c>
      <c r="G16" s="54">
        <f>'COG-M'!P55</f>
        <v>32915862</v>
      </c>
      <c r="H16" s="54">
        <f>'COG-M'!P56</f>
        <v>0</v>
      </c>
      <c r="I16" s="54">
        <f>'COG-M'!P57</f>
        <v>0</v>
      </c>
      <c r="J16" s="54">
        <f>'COG-M'!P58</f>
        <v>12924888</v>
      </c>
      <c r="K16" s="54">
        <f>'COG-M'!P59</f>
        <v>0</v>
      </c>
      <c r="L16" s="54">
        <f>'COG-M'!P60</f>
        <v>0</v>
      </c>
      <c r="M16" s="54">
        <f>SUM(C16:L16)</f>
        <v>45840750</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2273</v>
      </c>
      <c r="C19" s="63">
        <f t="shared" ref="C19:M19" si="3">SUM(C20:C27)</f>
        <v>0</v>
      </c>
      <c r="D19" s="38">
        <f t="shared" si="3"/>
        <v>0</v>
      </c>
      <c r="E19" s="38">
        <f t="shared" si="3"/>
        <v>0</v>
      </c>
      <c r="F19" s="38">
        <f t="shared" si="3"/>
        <v>0</v>
      </c>
      <c r="G19" s="38">
        <f t="shared" si="3"/>
        <v>2492162</v>
      </c>
      <c r="H19" s="38">
        <f t="shared" si="3"/>
        <v>11924160</v>
      </c>
      <c r="I19" s="38">
        <f t="shared" si="3"/>
        <v>0</v>
      </c>
      <c r="J19" s="38">
        <f t="shared" si="3"/>
        <v>5016047</v>
      </c>
      <c r="K19" s="38">
        <f t="shared" si="3"/>
        <v>0</v>
      </c>
      <c r="L19" s="38">
        <f t="shared" si="3"/>
        <v>0</v>
      </c>
      <c r="M19" s="38">
        <f t="shared" si="3"/>
        <v>19432369</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2492162</v>
      </c>
      <c r="H21" s="54">
        <f>'COG-M'!P88</f>
        <v>11924160</v>
      </c>
      <c r="I21" s="54">
        <f>'COG-M'!P89</f>
        <v>0</v>
      </c>
      <c r="J21" s="54">
        <f>'COG-M'!P90</f>
        <v>2856047</v>
      </c>
      <c r="K21" s="54">
        <f>'COG-M'!P91</f>
        <v>0</v>
      </c>
      <c r="L21" s="54">
        <f>'COG-M'!P92</f>
        <v>0</v>
      </c>
      <c r="M21" s="54">
        <f t="shared" si="4"/>
        <v>17272369</v>
      </c>
    </row>
    <row r="22" spans="1:13" x14ac:dyDescent="0.25">
      <c r="A22" s="115">
        <v>133</v>
      </c>
      <c r="B22" s="88" t="s">
        <v>32</v>
      </c>
      <c r="C22" s="116">
        <f>'COG-M'!P93</f>
        <v>0</v>
      </c>
      <c r="D22" s="54">
        <f>'COG-M'!P94</f>
        <v>0</v>
      </c>
      <c r="E22" s="54">
        <f>'COG-M'!P95</f>
        <v>0</v>
      </c>
      <c r="F22" s="54">
        <f>'COG-M'!P96</f>
        <v>0</v>
      </c>
      <c r="G22" s="54">
        <f>'COG-M'!P97</f>
        <v>0</v>
      </c>
      <c r="H22" s="54">
        <f>'COG-M'!P98</f>
        <v>0</v>
      </c>
      <c r="I22" s="54">
        <f>'COG-M'!P99</f>
        <v>0</v>
      </c>
      <c r="J22" s="54">
        <f>'COG-M'!P100</f>
        <v>2160000</v>
      </c>
      <c r="K22" s="54">
        <f>'COG-M'!P101</f>
        <v>0</v>
      </c>
      <c r="L22" s="54">
        <f>'COG-M'!P102</f>
        <v>0</v>
      </c>
      <c r="M22" s="54">
        <f t="shared" si="4"/>
        <v>2160000</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2274</v>
      </c>
      <c r="C28" s="63">
        <f t="shared" ref="C28:M28" si="5">SUM(C29:C32)</f>
        <v>2880000</v>
      </c>
      <c r="D28" s="38">
        <f t="shared" si="5"/>
        <v>0</v>
      </c>
      <c r="E28" s="38">
        <f t="shared" si="5"/>
        <v>0</v>
      </c>
      <c r="F28" s="38">
        <f t="shared" si="5"/>
        <v>0</v>
      </c>
      <c r="G28" s="38">
        <f t="shared" si="5"/>
        <v>0</v>
      </c>
      <c r="H28" s="38">
        <f t="shared" si="5"/>
        <v>0</v>
      </c>
      <c r="I28" s="38">
        <f t="shared" si="5"/>
        <v>0</v>
      </c>
      <c r="J28" s="38">
        <f t="shared" si="5"/>
        <v>600000</v>
      </c>
      <c r="K28" s="38">
        <f t="shared" si="5"/>
        <v>0</v>
      </c>
      <c r="L28" s="38">
        <f t="shared" si="5"/>
        <v>0</v>
      </c>
      <c r="M28" s="38">
        <f t="shared" si="5"/>
        <v>3480000</v>
      </c>
    </row>
    <row r="29" spans="1:13" x14ac:dyDescent="0.25">
      <c r="A29" s="115">
        <v>141</v>
      </c>
      <c r="B29" s="88" t="s">
        <v>39</v>
      </c>
      <c r="C29" s="116">
        <f>'COG-M'!P136</f>
        <v>2880000</v>
      </c>
      <c r="D29" s="54">
        <f>'COG-M'!P137</f>
        <v>0</v>
      </c>
      <c r="E29" s="54">
        <f>'COG-M'!P138</f>
        <v>0</v>
      </c>
      <c r="F29" s="54">
        <f>'COG-M'!P139</f>
        <v>0</v>
      </c>
      <c r="G29" s="54">
        <f>'COG-M'!P140</f>
        <v>0</v>
      </c>
      <c r="H29" s="54">
        <f>'COG-M'!P141</f>
        <v>0</v>
      </c>
      <c r="I29" s="54">
        <f>'COG-M'!P142</f>
        <v>0</v>
      </c>
      <c r="J29" s="54">
        <f>'COG-M'!P143</f>
        <v>600000</v>
      </c>
      <c r="K29" s="54">
        <f>'COG-M'!P144</f>
        <v>0</v>
      </c>
      <c r="L29" s="54">
        <f>'COG-M'!P145</f>
        <v>0</v>
      </c>
      <c r="M29" s="54">
        <f>SUM(C29:L29)</f>
        <v>3480000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162000</v>
      </c>
      <c r="D33" s="38">
        <f t="shared" si="6"/>
        <v>0</v>
      </c>
      <c r="E33" s="38">
        <f t="shared" si="6"/>
        <v>0</v>
      </c>
      <c r="F33" s="38">
        <f t="shared" si="6"/>
        <v>0</v>
      </c>
      <c r="G33" s="38">
        <f t="shared" si="6"/>
        <v>480000</v>
      </c>
      <c r="H33" s="38">
        <f t="shared" si="6"/>
        <v>0</v>
      </c>
      <c r="I33" s="38">
        <f t="shared" si="6"/>
        <v>0</v>
      </c>
      <c r="J33" s="38">
        <f t="shared" si="6"/>
        <v>0</v>
      </c>
      <c r="K33" s="38">
        <f t="shared" si="6"/>
        <v>0</v>
      </c>
      <c r="L33" s="38">
        <f t="shared" si="6"/>
        <v>0</v>
      </c>
      <c r="M33" s="38">
        <f t="shared" si="6"/>
        <v>642000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0</v>
      </c>
      <c r="D35" s="54">
        <f>'COG-M'!P188</f>
        <v>0</v>
      </c>
      <c r="E35" s="54">
        <f>'COG-M'!P189</f>
        <v>0</v>
      </c>
      <c r="F35" s="54">
        <f>'COG-M'!P190</f>
        <v>0</v>
      </c>
      <c r="G35" s="54">
        <f>'COG-M'!P191</f>
        <v>480000</v>
      </c>
      <c r="H35" s="54">
        <f>'COG-M'!P192</f>
        <v>0</v>
      </c>
      <c r="I35" s="54">
        <f>'COG-M'!P193</f>
        <v>0</v>
      </c>
      <c r="J35" s="54">
        <f>'COG-M'!P194</f>
        <v>0</v>
      </c>
      <c r="K35" s="54">
        <f>'COG-M'!P195</f>
        <v>0</v>
      </c>
      <c r="L35" s="54">
        <f>'COG-M'!P196</f>
        <v>0</v>
      </c>
      <c r="M35" s="54">
        <f t="shared" si="7"/>
        <v>480000</v>
      </c>
    </row>
    <row r="36" spans="1:13" x14ac:dyDescent="0.25">
      <c r="A36" s="115">
        <v>153</v>
      </c>
      <c r="B36" s="88" t="s">
        <v>46</v>
      </c>
      <c r="C36" s="116">
        <f>'COG-M'!P197</f>
        <v>162000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162000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2422</v>
      </c>
      <c r="C45" s="67">
        <f t="shared" ref="C45:I45" si="10">C46+C55+C59+C69+C79+C87+C90+C96+C100</f>
        <v>7953194</v>
      </c>
      <c r="D45" s="68">
        <f t="shared" si="10"/>
        <v>0</v>
      </c>
      <c r="E45" s="68">
        <f t="shared" si="10"/>
        <v>0</v>
      </c>
      <c r="F45" s="68">
        <f t="shared" si="10"/>
        <v>0</v>
      </c>
      <c r="G45" s="68">
        <f t="shared" si="10"/>
        <v>11175016</v>
      </c>
      <c r="H45" s="68">
        <f t="shared" si="10"/>
        <v>0</v>
      </c>
      <c r="I45" s="68">
        <f t="shared" si="10"/>
        <v>0</v>
      </c>
      <c r="J45" s="68">
        <f>J46+J55+J59+J69+J79+J87+J90+J96+J100</f>
        <v>6476680</v>
      </c>
      <c r="K45" s="68">
        <f>K46+K55+K59+K69+K79+K87+K90+K96+K100</f>
        <v>0</v>
      </c>
      <c r="L45" s="68">
        <f>L46+L55+L59+L69+L79+L87+L90+L96+L100</f>
        <v>0</v>
      </c>
      <c r="M45" s="69">
        <f>M46+M55+M59+M69+M79+M87+M90+M96+M100</f>
        <v>25604890</v>
      </c>
    </row>
    <row r="46" spans="1:13" ht="30" x14ac:dyDescent="0.25">
      <c r="A46" s="113">
        <v>2100</v>
      </c>
      <c r="B46" s="114" t="s">
        <v>2423</v>
      </c>
      <c r="C46" s="70">
        <f t="shared" ref="C46:I46" si="11">SUM(C47:C54)</f>
        <v>1200000</v>
      </c>
      <c r="D46" s="71">
        <f t="shared" si="11"/>
        <v>0</v>
      </c>
      <c r="E46" s="71">
        <f t="shared" si="11"/>
        <v>0</v>
      </c>
      <c r="F46" s="71">
        <f t="shared" si="11"/>
        <v>0</v>
      </c>
      <c r="G46" s="71">
        <f t="shared" si="11"/>
        <v>0</v>
      </c>
      <c r="H46" s="71">
        <f t="shared" si="11"/>
        <v>0</v>
      </c>
      <c r="I46" s="71">
        <f t="shared" si="11"/>
        <v>0</v>
      </c>
      <c r="J46" s="71">
        <f>SUM(J47:J54)</f>
        <v>480000</v>
      </c>
      <c r="K46" s="71">
        <f>SUM(K47:K54)</f>
        <v>0</v>
      </c>
      <c r="L46" s="71">
        <f>SUM(L47:L54)</f>
        <v>0</v>
      </c>
      <c r="M46" s="71">
        <f>SUM(M47:M54)</f>
        <v>1680000</v>
      </c>
    </row>
    <row r="47" spans="1:13" x14ac:dyDescent="0.25">
      <c r="A47" s="115">
        <v>211</v>
      </c>
      <c r="B47" s="88" t="s">
        <v>57</v>
      </c>
      <c r="C47" s="116">
        <f>'COG-M'!P271</f>
        <v>960000</v>
      </c>
      <c r="D47" s="54">
        <f>'COG-M'!P272</f>
        <v>0</v>
      </c>
      <c r="E47" s="54">
        <f>'COG-M'!P273</f>
        <v>0</v>
      </c>
      <c r="F47" s="54">
        <f>'COG-M'!P274</f>
        <v>0</v>
      </c>
      <c r="G47" s="54">
        <f>'COG-M'!P275</f>
        <v>0</v>
      </c>
      <c r="H47" s="54">
        <f>'COG-M'!P276</f>
        <v>0</v>
      </c>
      <c r="I47" s="54">
        <f>'COG-M'!P277</f>
        <v>0</v>
      </c>
      <c r="J47" s="54">
        <f>'COG-M'!P278</f>
        <v>480000</v>
      </c>
      <c r="K47" s="54">
        <f>'COG-M'!P279</f>
        <v>0</v>
      </c>
      <c r="L47" s="54">
        <f>'COG-M'!P280</f>
        <v>0</v>
      </c>
      <c r="M47" s="55">
        <f t="shared" ref="M47:M54" si="12">SUM(C47:L47)</f>
        <v>1440000</v>
      </c>
    </row>
    <row r="48" spans="1:13" x14ac:dyDescent="0.25">
      <c r="A48" s="115">
        <v>212</v>
      </c>
      <c r="B48" s="88" t="s">
        <v>58</v>
      </c>
      <c r="C48" s="116">
        <f>'COG-M'!P281</f>
        <v>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x14ac:dyDescent="0.25">
      <c r="A51" s="115">
        <v>215</v>
      </c>
      <c r="B51" s="88" t="s">
        <v>61</v>
      </c>
      <c r="C51" s="116">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x14ac:dyDescent="0.25">
      <c r="A52" s="115">
        <v>216</v>
      </c>
      <c r="B52" s="88" t="s">
        <v>62</v>
      </c>
      <c r="C52" s="116">
        <f>'COG-M'!P321</f>
        <v>240000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240000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x14ac:dyDescent="0.25">
      <c r="A55" s="113">
        <v>2200</v>
      </c>
      <c r="B55" s="114" t="s">
        <v>2278</v>
      </c>
      <c r="C55" s="72">
        <f t="shared" ref="C55:I55" si="13">SUM(C56:C58)</f>
        <v>600000</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600000</v>
      </c>
    </row>
    <row r="56" spans="1:13" x14ac:dyDescent="0.25">
      <c r="A56" s="115">
        <v>221</v>
      </c>
      <c r="B56" s="88" t="s">
        <v>66</v>
      </c>
      <c r="C56" s="116">
        <f>'COG-M'!P352</f>
        <v>600000</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600000</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2424</v>
      </c>
      <c r="C69" s="72">
        <f t="shared" ref="C69:I69" si="16">SUM(C70:C78)</f>
        <v>1020000</v>
      </c>
      <c r="D69" s="73">
        <f t="shared" si="16"/>
        <v>0</v>
      </c>
      <c r="E69" s="73">
        <f t="shared" si="16"/>
        <v>0</v>
      </c>
      <c r="F69" s="73">
        <f t="shared" si="16"/>
        <v>0</v>
      </c>
      <c r="G69" s="73">
        <f t="shared" si="16"/>
        <v>960000</v>
      </c>
      <c r="H69" s="73">
        <f t="shared" si="16"/>
        <v>0</v>
      </c>
      <c r="I69" s="73">
        <f t="shared" si="16"/>
        <v>0</v>
      </c>
      <c r="J69" s="73">
        <f>SUM(J70:J78)</f>
        <v>0</v>
      </c>
      <c r="K69" s="73">
        <f>SUM(K70:K78)</f>
        <v>0</v>
      </c>
      <c r="L69" s="73">
        <f>SUM(L70:L78)</f>
        <v>0</v>
      </c>
      <c r="M69" s="73">
        <f>SUM(M70:M78)</f>
        <v>1980000</v>
      </c>
    </row>
    <row r="70" spans="1:13" x14ac:dyDescent="0.25">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25">
      <c r="A71" s="115">
        <v>242</v>
      </c>
      <c r="B71" s="88" t="s">
        <v>81</v>
      </c>
      <c r="C71" s="116">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420000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420000</v>
      </c>
    </row>
    <row r="76" spans="1:13" x14ac:dyDescent="0.25">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25">
      <c r="A77" s="115">
        <v>248</v>
      </c>
      <c r="B77" s="88" t="s">
        <v>87</v>
      </c>
      <c r="C77" s="116">
        <f>'COG-M'!P463</f>
        <v>600000</v>
      </c>
      <c r="D77" s="54">
        <f>'COG-M'!P464</f>
        <v>0</v>
      </c>
      <c r="E77" s="54">
        <f>'COG-M'!P465</f>
        <v>0</v>
      </c>
      <c r="F77" s="54">
        <f>'COG-M'!P466</f>
        <v>0</v>
      </c>
      <c r="G77" s="54">
        <f>'COG-M'!P467</f>
        <v>960000</v>
      </c>
      <c r="H77" s="54">
        <f>'COG-M'!P468</f>
        <v>0</v>
      </c>
      <c r="I77" s="54">
        <f>'COG-M'!P469</f>
        <v>0</v>
      </c>
      <c r="J77" s="54">
        <f>'COG-M'!P470</f>
        <v>0</v>
      </c>
      <c r="K77" s="54">
        <f>'COG-M'!P471</f>
        <v>0</v>
      </c>
      <c r="L77" s="54">
        <f>'COG-M'!P472</f>
        <v>0</v>
      </c>
      <c r="M77" s="55">
        <f t="shared" si="17"/>
        <v>1560000</v>
      </c>
    </row>
    <row r="78" spans="1:13" x14ac:dyDescent="0.25">
      <c r="A78" s="115">
        <v>249</v>
      </c>
      <c r="B78" s="88" t="s">
        <v>88</v>
      </c>
      <c r="C78" s="116">
        <f>'COG-M'!P473</f>
        <v>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0</v>
      </c>
    </row>
    <row r="79" spans="1:13" x14ac:dyDescent="0.25">
      <c r="A79" s="121">
        <v>2500</v>
      </c>
      <c r="B79" s="122" t="s">
        <v>2425</v>
      </c>
      <c r="C79" s="72">
        <f t="shared" ref="C79:I79" si="18">SUM(C80:C86)</f>
        <v>1260000</v>
      </c>
      <c r="D79" s="73">
        <f t="shared" si="18"/>
        <v>0</v>
      </c>
      <c r="E79" s="73">
        <f t="shared" si="18"/>
        <v>0</v>
      </c>
      <c r="F79" s="73">
        <f t="shared" si="18"/>
        <v>0</v>
      </c>
      <c r="G79" s="73">
        <f t="shared" si="18"/>
        <v>790000</v>
      </c>
      <c r="H79" s="73">
        <f t="shared" si="18"/>
        <v>0</v>
      </c>
      <c r="I79" s="73">
        <f t="shared" si="18"/>
        <v>0</v>
      </c>
      <c r="J79" s="73">
        <f>SUM(J80:J86)</f>
        <v>0</v>
      </c>
      <c r="K79" s="73">
        <f>SUM(K80:K86)</f>
        <v>0</v>
      </c>
      <c r="L79" s="73">
        <f>SUM(L80:L86)</f>
        <v>0</v>
      </c>
      <c r="M79" s="73">
        <f>SUM(M80:M86)</f>
        <v>2050000</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120000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120000</v>
      </c>
    </row>
    <row r="82" spans="1:13" x14ac:dyDescent="0.25">
      <c r="A82" s="115">
        <v>253</v>
      </c>
      <c r="B82" s="88" t="s">
        <v>92</v>
      </c>
      <c r="C82" s="116">
        <f>'COG-M'!P504</f>
        <v>1140000</v>
      </c>
      <c r="D82" s="54">
        <f>'COG-M'!P505</f>
        <v>0</v>
      </c>
      <c r="E82" s="54">
        <f>'COG-M'!P506</f>
        <v>0</v>
      </c>
      <c r="F82" s="54">
        <f>'COG-M'!P507</f>
        <v>0</v>
      </c>
      <c r="G82" s="54">
        <f>'COG-M'!P508</f>
        <v>790000</v>
      </c>
      <c r="H82" s="54">
        <f>'COG-M'!P509</f>
        <v>0</v>
      </c>
      <c r="I82" s="54">
        <f>'COG-M'!P510</f>
        <v>0</v>
      </c>
      <c r="J82" s="54">
        <f>'COG-M'!P511</f>
        <v>0</v>
      </c>
      <c r="K82" s="54">
        <f>'COG-M'!P512</f>
        <v>0</v>
      </c>
      <c r="L82" s="54">
        <f>'COG-M'!P513</f>
        <v>0</v>
      </c>
      <c r="M82" s="55">
        <f t="shared" si="19"/>
        <v>1930000</v>
      </c>
    </row>
    <row r="83" spans="1:13" x14ac:dyDescent="0.25">
      <c r="A83" s="115">
        <v>254</v>
      </c>
      <c r="B83" s="88" t="s">
        <v>93</v>
      </c>
      <c r="C83" s="116">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21">
        <v>2600</v>
      </c>
      <c r="B87" s="122" t="s">
        <v>2426</v>
      </c>
      <c r="C87" s="72">
        <f t="shared" ref="C87:I87" si="20">SUM(C88:C89)</f>
        <v>993194</v>
      </c>
      <c r="D87" s="73">
        <f t="shared" si="20"/>
        <v>0</v>
      </c>
      <c r="E87" s="73">
        <f t="shared" si="20"/>
        <v>0</v>
      </c>
      <c r="F87" s="73">
        <f t="shared" si="20"/>
        <v>0</v>
      </c>
      <c r="G87" s="73">
        <f t="shared" si="20"/>
        <v>9425016</v>
      </c>
      <c r="H87" s="73">
        <f t="shared" si="20"/>
        <v>0</v>
      </c>
      <c r="I87" s="73">
        <f t="shared" si="20"/>
        <v>0</v>
      </c>
      <c r="J87" s="73">
        <f>SUM(J88:J89)</f>
        <v>3616680</v>
      </c>
      <c r="K87" s="73">
        <f>SUM(K88:K89)</f>
        <v>0</v>
      </c>
      <c r="L87" s="73">
        <f>SUM(L88:L89)</f>
        <v>0</v>
      </c>
      <c r="M87" s="73">
        <f>SUM(M88:M89)</f>
        <v>14034890</v>
      </c>
    </row>
    <row r="88" spans="1:13" x14ac:dyDescent="0.25">
      <c r="A88" s="115">
        <v>261</v>
      </c>
      <c r="B88" s="88" t="s">
        <v>98</v>
      </c>
      <c r="C88" s="116">
        <f>'COG-M'!P555</f>
        <v>993194</v>
      </c>
      <c r="D88" s="54">
        <f>'COG-M'!P556</f>
        <v>0</v>
      </c>
      <c r="E88" s="54">
        <f>'COG-M'!P557</f>
        <v>0</v>
      </c>
      <c r="F88" s="54">
        <f>'COG-M'!P558</f>
        <v>0</v>
      </c>
      <c r="G88" s="54">
        <f>'COG-M'!P559</f>
        <v>9425016</v>
      </c>
      <c r="H88" s="54">
        <f>'COG-M'!P560</f>
        <v>0</v>
      </c>
      <c r="I88" s="54">
        <f>'COG-M'!P561</f>
        <v>0</v>
      </c>
      <c r="J88" s="54">
        <f>'COG-M'!P562</f>
        <v>3616680</v>
      </c>
      <c r="K88" s="54">
        <f>'COG-M'!P563</f>
        <v>0</v>
      </c>
      <c r="L88" s="54">
        <f>'COG-M'!P564</f>
        <v>0</v>
      </c>
      <c r="M88" s="55">
        <f>SUM(C88:L88)</f>
        <v>14034890</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2427</v>
      </c>
      <c r="C90" s="72">
        <f t="shared" ref="C90:I90" si="21">SUM(C91:C95)</f>
        <v>0</v>
      </c>
      <c r="D90" s="73">
        <f t="shared" si="21"/>
        <v>0</v>
      </c>
      <c r="E90" s="73">
        <f t="shared" si="21"/>
        <v>0</v>
      </c>
      <c r="F90" s="73">
        <f t="shared" si="21"/>
        <v>0</v>
      </c>
      <c r="G90" s="73">
        <f t="shared" si="21"/>
        <v>0</v>
      </c>
      <c r="H90" s="73">
        <f t="shared" si="21"/>
        <v>0</v>
      </c>
      <c r="I90" s="73">
        <f t="shared" si="21"/>
        <v>0</v>
      </c>
      <c r="J90" s="73">
        <f>SUM(J91:J95)</f>
        <v>1180000</v>
      </c>
      <c r="K90" s="73">
        <f>SUM(K91:K95)</f>
        <v>0</v>
      </c>
      <c r="L90" s="73">
        <f>SUM(L91:L95)</f>
        <v>0</v>
      </c>
      <c r="M90" s="73">
        <f>SUM(M91:M95)</f>
        <v>1180000</v>
      </c>
    </row>
    <row r="91" spans="1:13" x14ac:dyDescent="0.25">
      <c r="A91" s="115">
        <v>271</v>
      </c>
      <c r="B91" s="88" t="s">
        <v>101</v>
      </c>
      <c r="C91" s="116">
        <f>'COG-M'!P576</f>
        <v>0</v>
      </c>
      <c r="D91" s="54">
        <f>'COG-M'!P577</f>
        <v>0</v>
      </c>
      <c r="E91" s="54">
        <f>'COG-M'!P578</f>
        <v>0</v>
      </c>
      <c r="F91" s="54">
        <f>'COG-M'!P579</f>
        <v>0</v>
      </c>
      <c r="G91" s="54">
        <f>'COG-M'!P580</f>
        <v>0</v>
      </c>
      <c r="H91" s="54">
        <f>'COG-M'!P581</f>
        <v>0</v>
      </c>
      <c r="I91" s="54">
        <f>'COG-M'!P582</f>
        <v>0</v>
      </c>
      <c r="J91" s="54">
        <f>'COG-M'!P583</f>
        <v>380000</v>
      </c>
      <c r="K91" s="54">
        <f>'COG-M'!P584</f>
        <v>0</v>
      </c>
      <c r="L91" s="54">
        <f>'COG-M'!P585</f>
        <v>0</v>
      </c>
      <c r="M91" s="55">
        <f>SUM(C91:L91)</f>
        <v>380000</v>
      </c>
    </row>
    <row r="92" spans="1:13" x14ac:dyDescent="0.25">
      <c r="A92" s="115">
        <v>272</v>
      </c>
      <c r="B92" s="88" t="s">
        <v>102</v>
      </c>
      <c r="C92" s="116">
        <f>'COG-M'!P586</f>
        <v>0</v>
      </c>
      <c r="D92" s="54">
        <f>'COG-M'!P587</f>
        <v>0</v>
      </c>
      <c r="E92" s="54">
        <f>'COG-M'!P588</f>
        <v>0</v>
      </c>
      <c r="F92" s="54">
        <f>'COG-M'!P589</f>
        <v>0</v>
      </c>
      <c r="G92" s="54">
        <f>'COG-M'!P590</f>
        <v>0</v>
      </c>
      <c r="H92" s="54">
        <f>'COG-M'!P591</f>
        <v>0</v>
      </c>
      <c r="I92" s="54">
        <f>'COG-M'!P592</f>
        <v>0</v>
      </c>
      <c r="J92" s="54">
        <f>'COG-M'!P593</f>
        <v>800000</v>
      </c>
      <c r="K92" s="54">
        <f>'COG-M'!P594</f>
        <v>0</v>
      </c>
      <c r="L92" s="54">
        <f>'COG-M'!P595</f>
        <v>0</v>
      </c>
      <c r="M92" s="55">
        <f>SUM(C92:L92)</f>
        <v>800000</v>
      </c>
    </row>
    <row r="93" spans="1:13" x14ac:dyDescent="0.25">
      <c r="A93" s="115">
        <v>273</v>
      </c>
      <c r="B93" s="88" t="s">
        <v>103</v>
      </c>
      <c r="C93" s="116">
        <f>'COG-M'!P596</f>
        <v>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2429</v>
      </c>
      <c r="C100" s="72">
        <f t="shared" ref="C100:I100" si="23">SUM(C101:C109)</f>
        <v>2880000</v>
      </c>
      <c r="D100" s="73">
        <f t="shared" si="23"/>
        <v>0</v>
      </c>
      <c r="E100" s="73">
        <f t="shared" si="23"/>
        <v>0</v>
      </c>
      <c r="F100" s="73">
        <f t="shared" si="23"/>
        <v>0</v>
      </c>
      <c r="G100" s="73">
        <f t="shared" si="23"/>
        <v>0</v>
      </c>
      <c r="H100" s="73">
        <f t="shared" si="23"/>
        <v>0</v>
      </c>
      <c r="I100" s="73">
        <f t="shared" si="23"/>
        <v>0</v>
      </c>
      <c r="J100" s="73">
        <f>SUM(J101:J109)</f>
        <v>1200000</v>
      </c>
      <c r="K100" s="73">
        <f>SUM(K101:K109)</f>
        <v>0</v>
      </c>
      <c r="L100" s="73">
        <f>SUM(L101:L109)</f>
        <v>0</v>
      </c>
      <c r="M100" s="73">
        <f>SUM(M101:M109)</f>
        <v>4080000</v>
      </c>
    </row>
    <row r="101" spans="1:13" x14ac:dyDescent="0.25">
      <c r="A101" s="115">
        <v>291</v>
      </c>
      <c r="B101" s="88" t="s">
        <v>111</v>
      </c>
      <c r="C101" s="116">
        <f>'COG-M'!P658</f>
        <v>0</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0</v>
      </c>
    </row>
    <row r="102" spans="1:13" x14ac:dyDescent="0.25">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30" x14ac:dyDescent="0.25">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x14ac:dyDescent="0.25">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x14ac:dyDescent="0.2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5">
        <v>296</v>
      </c>
      <c r="B106" s="88" t="s">
        <v>116</v>
      </c>
      <c r="C106" s="116">
        <f>'COG-M'!P708</f>
        <v>2640000</v>
      </c>
      <c r="D106" s="54">
        <f>'COG-M'!P709</f>
        <v>0</v>
      </c>
      <c r="E106" s="54">
        <f>'COG-M'!P710</f>
        <v>0</v>
      </c>
      <c r="F106" s="54">
        <f>'COG-M'!P711</f>
        <v>0</v>
      </c>
      <c r="G106" s="54">
        <f>'COG-M'!P712</f>
        <v>0</v>
      </c>
      <c r="H106" s="54">
        <f>'COG-M'!P713</f>
        <v>0</v>
      </c>
      <c r="I106" s="54">
        <f>'COG-M'!P714</f>
        <v>0</v>
      </c>
      <c r="J106" s="54">
        <f>'COG-M'!P715</f>
        <v>1200000</v>
      </c>
      <c r="K106" s="54">
        <f>'COG-M'!P716</f>
        <v>0</v>
      </c>
      <c r="L106" s="54">
        <f>'COG-M'!P717</f>
        <v>0</v>
      </c>
      <c r="M106" s="55">
        <f t="shared" si="24"/>
        <v>3840000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240000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240000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2285</v>
      </c>
      <c r="C110" s="76">
        <f>C111+C121+C131+C141+C151+C161+C169+C179+C185</f>
        <v>45180000</v>
      </c>
      <c r="D110" s="77">
        <f t="shared" ref="D110:M110" si="25">D111+D121+D131+D141+D151+D161+D169+D179+D185</f>
        <v>0</v>
      </c>
      <c r="E110" s="77">
        <f t="shared" si="25"/>
        <v>0</v>
      </c>
      <c r="F110" s="77">
        <f t="shared" si="25"/>
        <v>0</v>
      </c>
      <c r="G110" s="77">
        <f t="shared" si="25"/>
        <v>1440000</v>
      </c>
      <c r="H110" s="77">
        <f t="shared" si="25"/>
        <v>0</v>
      </c>
      <c r="I110" s="77">
        <f t="shared" si="25"/>
        <v>0</v>
      </c>
      <c r="J110" s="77">
        <f t="shared" si="25"/>
        <v>19120000</v>
      </c>
      <c r="K110" s="77">
        <f t="shared" si="25"/>
        <v>0</v>
      </c>
      <c r="L110" s="77">
        <f t="shared" si="25"/>
        <v>0</v>
      </c>
      <c r="M110" s="77">
        <f t="shared" si="25"/>
        <v>65740000</v>
      </c>
    </row>
    <row r="111" spans="1:13" x14ac:dyDescent="0.25">
      <c r="A111" s="121">
        <v>3100</v>
      </c>
      <c r="B111" s="122" t="s">
        <v>2286</v>
      </c>
      <c r="C111" s="72">
        <f>SUM(C112:C120)</f>
        <v>2244000</v>
      </c>
      <c r="D111" s="73">
        <f t="shared" ref="D111:M111" si="26">SUM(D112:D120)</f>
        <v>0</v>
      </c>
      <c r="E111" s="73">
        <f t="shared" si="26"/>
        <v>0</v>
      </c>
      <c r="F111" s="73">
        <f t="shared" si="26"/>
        <v>0</v>
      </c>
      <c r="G111" s="73">
        <f t="shared" si="26"/>
        <v>0</v>
      </c>
      <c r="H111" s="73">
        <f t="shared" si="26"/>
        <v>0</v>
      </c>
      <c r="I111" s="73">
        <f t="shared" si="26"/>
        <v>0</v>
      </c>
      <c r="J111" s="73">
        <f t="shared" si="26"/>
        <v>12000000</v>
      </c>
      <c r="K111" s="73">
        <f t="shared" si="26"/>
        <v>0</v>
      </c>
      <c r="L111" s="73">
        <f t="shared" si="26"/>
        <v>0</v>
      </c>
      <c r="M111" s="73">
        <f t="shared" si="26"/>
        <v>14244000</v>
      </c>
    </row>
    <row r="112" spans="1:13" x14ac:dyDescent="0.25">
      <c r="A112" s="115">
        <v>311</v>
      </c>
      <c r="B112" s="88" t="s">
        <v>122</v>
      </c>
      <c r="C112" s="116">
        <f>'COG-M'!P750</f>
        <v>1200000</v>
      </c>
      <c r="D112" s="54">
        <f>'COG-M'!P751</f>
        <v>0</v>
      </c>
      <c r="E112" s="54">
        <f>'COG-M'!P752</f>
        <v>0</v>
      </c>
      <c r="F112" s="54">
        <f>'COG-M'!P753</f>
        <v>0</v>
      </c>
      <c r="G112" s="54">
        <f>'COG-M'!P754</f>
        <v>0</v>
      </c>
      <c r="H112" s="54">
        <f>'COG-M'!P755</f>
        <v>0</v>
      </c>
      <c r="I112" s="54">
        <f>'COG-M'!P756</f>
        <v>0</v>
      </c>
      <c r="J112" s="54">
        <f>'COG-M'!P757</f>
        <v>12000000</v>
      </c>
      <c r="K112" s="54">
        <f>'COG-M'!P758</f>
        <v>0</v>
      </c>
      <c r="L112" s="54">
        <f>'COG-M'!P759</f>
        <v>0</v>
      </c>
      <c r="M112" s="55">
        <f t="shared" ref="M112:M120" si="27">SUM(C112:L112)</f>
        <v>13200000</v>
      </c>
    </row>
    <row r="113" spans="1:13" x14ac:dyDescent="0.25">
      <c r="A113" s="115">
        <v>312</v>
      </c>
      <c r="B113" s="88" t="s">
        <v>2287</v>
      </c>
      <c r="C113" s="116">
        <f>'COG-M'!P760</f>
        <v>24000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24000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960000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960000</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60000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60000</v>
      </c>
    </row>
    <row r="119" spans="1:13" x14ac:dyDescent="0.25">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2288</v>
      </c>
      <c r="C121" s="72">
        <f>SUM(C122:C130)</f>
        <v>2820000</v>
      </c>
      <c r="D121" s="73">
        <f t="shared" ref="D121:M121" si="28">SUM(D122:D130)</f>
        <v>0</v>
      </c>
      <c r="E121" s="73">
        <f t="shared" si="28"/>
        <v>0</v>
      </c>
      <c r="F121" s="73">
        <f t="shared" si="28"/>
        <v>0</v>
      </c>
      <c r="G121" s="73">
        <f t="shared" si="28"/>
        <v>1440000</v>
      </c>
      <c r="H121" s="73">
        <f t="shared" si="28"/>
        <v>0</v>
      </c>
      <c r="I121" s="73">
        <f t="shared" si="28"/>
        <v>0</v>
      </c>
      <c r="J121" s="73">
        <f t="shared" si="28"/>
        <v>300000</v>
      </c>
      <c r="K121" s="73">
        <f t="shared" si="28"/>
        <v>0</v>
      </c>
      <c r="L121" s="73">
        <f t="shared" si="28"/>
        <v>0</v>
      </c>
      <c r="M121" s="73">
        <f t="shared" si="28"/>
        <v>4560000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300000</v>
      </c>
      <c r="K122" s="54">
        <f>'COG-M'!P849</f>
        <v>0</v>
      </c>
      <c r="L122" s="54">
        <f>'COG-M'!P850</f>
        <v>0</v>
      </c>
      <c r="M122" s="55">
        <f t="shared" ref="M122:M130" si="29">SUM(C122:L122)</f>
        <v>300000</v>
      </c>
    </row>
    <row r="123" spans="1:13" x14ac:dyDescent="0.25">
      <c r="A123" s="115">
        <v>322</v>
      </c>
      <c r="B123" s="88" t="s">
        <v>133</v>
      </c>
      <c r="C123" s="116">
        <f>'COG-M'!P851</f>
        <v>240000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240000</v>
      </c>
    </row>
    <row r="124" spans="1:13" ht="30" x14ac:dyDescent="0.25">
      <c r="A124" s="115">
        <v>323</v>
      </c>
      <c r="B124" s="88" t="s">
        <v>134</v>
      </c>
      <c r="C124" s="116">
        <f>'COG-M'!P861</f>
        <v>180000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180000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2400000</v>
      </c>
      <c r="D127" s="54">
        <f>'COG-M'!P892</f>
        <v>0</v>
      </c>
      <c r="E127" s="54">
        <f>'COG-M'!P893</f>
        <v>0</v>
      </c>
      <c r="F127" s="54">
        <f>'COG-M'!P894</f>
        <v>0</v>
      </c>
      <c r="G127" s="54">
        <f>'COG-M'!P895</f>
        <v>1200000</v>
      </c>
      <c r="H127" s="54">
        <f>'COG-M'!P896</f>
        <v>0</v>
      </c>
      <c r="I127" s="54">
        <f>'COG-M'!P897</f>
        <v>0</v>
      </c>
      <c r="J127" s="54">
        <f>'COG-M'!P898</f>
        <v>0</v>
      </c>
      <c r="K127" s="54">
        <f>'COG-M'!P899</f>
        <v>0</v>
      </c>
      <c r="L127" s="54">
        <f>'COG-M'!P900</f>
        <v>0</v>
      </c>
      <c r="M127" s="55">
        <f t="shared" si="29"/>
        <v>3600000</v>
      </c>
    </row>
    <row r="128" spans="1:13" x14ac:dyDescent="0.25">
      <c r="A128" s="115">
        <v>327</v>
      </c>
      <c r="B128" s="88" t="s">
        <v>138</v>
      </c>
      <c r="C128" s="116">
        <f>'COG-M'!P901</f>
        <v>0</v>
      </c>
      <c r="D128" s="54">
        <f>'COG-M'!P902</f>
        <v>0</v>
      </c>
      <c r="E128" s="54">
        <f>'COG-M'!P903</f>
        <v>0</v>
      </c>
      <c r="F128" s="54">
        <f>'COG-M'!P904</f>
        <v>0</v>
      </c>
      <c r="G128" s="54">
        <f>'COG-M'!P905</f>
        <v>240000</v>
      </c>
      <c r="H128" s="54">
        <f>'COG-M'!P906</f>
        <v>0</v>
      </c>
      <c r="I128" s="54">
        <f>'COG-M'!P907</f>
        <v>0</v>
      </c>
      <c r="J128" s="54">
        <f>'COG-M'!P908</f>
        <v>0</v>
      </c>
      <c r="K128" s="54">
        <f>'COG-M'!P909</f>
        <v>0</v>
      </c>
      <c r="L128" s="54">
        <f>'COG-M'!P910</f>
        <v>0</v>
      </c>
      <c r="M128" s="55">
        <f t="shared" si="29"/>
        <v>240000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2430</v>
      </c>
      <c r="C131" s="72">
        <f>SUM(C132:C140)</f>
        <v>120000</v>
      </c>
      <c r="D131" s="73">
        <f t="shared" ref="D131:M131" si="30">SUM(D132:D140)</f>
        <v>0</v>
      </c>
      <c r="E131" s="73">
        <f t="shared" si="30"/>
        <v>0</v>
      </c>
      <c r="F131" s="73">
        <f t="shared" si="30"/>
        <v>0</v>
      </c>
      <c r="G131" s="73">
        <f t="shared" si="30"/>
        <v>0</v>
      </c>
      <c r="H131" s="73">
        <f t="shared" si="30"/>
        <v>0</v>
      </c>
      <c r="I131" s="73">
        <f t="shared" si="30"/>
        <v>0</v>
      </c>
      <c r="J131" s="73">
        <f t="shared" si="30"/>
        <v>2500000</v>
      </c>
      <c r="K131" s="73">
        <f t="shared" si="30"/>
        <v>0</v>
      </c>
      <c r="L131" s="73">
        <f t="shared" si="30"/>
        <v>0</v>
      </c>
      <c r="M131" s="73">
        <f t="shared" si="30"/>
        <v>2620000</v>
      </c>
    </row>
    <row r="132" spans="1:13" x14ac:dyDescent="0.25">
      <c r="A132" s="115">
        <v>331</v>
      </c>
      <c r="B132" s="88" t="s">
        <v>142</v>
      </c>
      <c r="C132" s="116">
        <f>'COG-M'!P932</f>
        <v>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0</v>
      </c>
    </row>
    <row r="133" spans="1:13" x14ac:dyDescent="0.25">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120000</v>
      </c>
      <c r="D135" s="54">
        <f>'COG-M'!P963</f>
        <v>0</v>
      </c>
      <c r="E135" s="54">
        <f>'COG-M'!P964</f>
        <v>0</v>
      </c>
      <c r="F135" s="54">
        <f>'COG-M'!P965</f>
        <v>0</v>
      </c>
      <c r="G135" s="54">
        <f>'COG-M'!P966</f>
        <v>0</v>
      </c>
      <c r="H135" s="54">
        <f>'COG-M'!P967</f>
        <v>0</v>
      </c>
      <c r="I135" s="54">
        <f>'COG-M'!P968</f>
        <v>0</v>
      </c>
      <c r="J135" s="54">
        <f>'COG-M'!P969</f>
        <v>100000</v>
      </c>
      <c r="K135" s="54">
        <f>'COG-M'!P970</f>
        <v>0</v>
      </c>
      <c r="L135" s="54">
        <f>'COG-M'!P971</f>
        <v>0</v>
      </c>
      <c r="M135" s="55">
        <f t="shared" si="31"/>
        <v>220000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2400000</v>
      </c>
      <c r="K140" s="54">
        <f>'COG-M'!P1020</f>
        <v>0</v>
      </c>
      <c r="L140" s="54">
        <f>'COG-M'!P1021</f>
        <v>0</v>
      </c>
      <c r="M140" s="55">
        <f t="shared" si="31"/>
        <v>2400000</v>
      </c>
    </row>
    <row r="141" spans="1:13" x14ac:dyDescent="0.25">
      <c r="A141" s="121">
        <v>3400</v>
      </c>
      <c r="B141" s="122" t="s">
        <v>2431</v>
      </c>
      <c r="C141" s="72">
        <f>SUM(C142:C150)</f>
        <v>720000</v>
      </c>
      <c r="D141" s="73">
        <f t="shared" ref="D141:M141" si="32">SUM(D142:D150)</f>
        <v>0</v>
      </c>
      <c r="E141" s="73">
        <f t="shared" si="32"/>
        <v>0</v>
      </c>
      <c r="F141" s="73">
        <f t="shared" si="32"/>
        <v>0</v>
      </c>
      <c r="G141" s="73">
        <f t="shared" si="32"/>
        <v>0</v>
      </c>
      <c r="H141" s="73">
        <f t="shared" si="32"/>
        <v>0</v>
      </c>
      <c r="I141" s="73">
        <f t="shared" si="32"/>
        <v>0</v>
      </c>
      <c r="J141" s="73">
        <f t="shared" si="32"/>
        <v>2400000</v>
      </c>
      <c r="K141" s="73">
        <f t="shared" si="32"/>
        <v>0</v>
      </c>
      <c r="L141" s="73">
        <f t="shared" si="32"/>
        <v>0</v>
      </c>
      <c r="M141" s="73">
        <f t="shared" si="32"/>
        <v>3120000</v>
      </c>
    </row>
    <row r="142" spans="1:13" x14ac:dyDescent="0.25">
      <c r="A142" s="115">
        <v>341</v>
      </c>
      <c r="B142" s="88" t="s">
        <v>152</v>
      </c>
      <c r="C142" s="116">
        <f>'COG-M'!P1023</f>
        <v>0</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0</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240000</v>
      </c>
      <c r="D145" s="54">
        <f>'COG-M'!P1054</f>
        <v>0</v>
      </c>
      <c r="E145" s="54">
        <f>'COG-M'!P1055</f>
        <v>0</v>
      </c>
      <c r="F145" s="54">
        <f>'COG-M'!P1056</f>
        <v>0</v>
      </c>
      <c r="G145" s="54">
        <f>'COG-M'!P1057</f>
        <v>0</v>
      </c>
      <c r="H145" s="54">
        <f>'COG-M'!P1058</f>
        <v>0</v>
      </c>
      <c r="I145" s="54">
        <f>'COG-M'!P1059</f>
        <v>0</v>
      </c>
      <c r="J145" s="54">
        <f>'COG-M'!P1060</f>
        <v>2400000</v>
      </c>
      <c r="K145" s="54">
        <f>'COG-M'!P1061</f>
        <v>0</v>
      </c>
      <c r="L145" s="54">
        <f>'COG-M'!P1062</f>
        <v>0</v>
      </c>
      <c r="M145" s="55">
        <f t="shared" si="33"/>
        <v>2640000</v>
      </c>
    </row>
    <row r="146" spans="1:13" x14ac:dyDescent="0.25">
      <c r="A146" s="115">
        <v>345</v>
      </c>
      <c r="B146" s="88" t="s">
        <v>156</v>
      </c>
      <c r="C146" s="116">
        <f>'COG-M'!P1063</f>
        <v>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480000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480000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2432</v>
      </c>
      <c r="C151" s="72">
        <f>SUM(C152:C160)</f>
        <v>25368000</v>
      </c>
      <c r="D151" s="73">
        <f t="shared" ref="D151:M151" si="34">SUM(D152:D160)</f>
        <v>0</v>
      </c>
      <c r="E151" s="73">
        <f t="shared" si="34"/>
        <v>0</v>
      </c>
      <c r="F151" s="73">
        <f t="shared" si="34"/>
        <v>0</v>
      </c>
      <c r="G151" s="73">
        <f t="shared" si="34"/>
        <v>0</v>
      </c>
      <c r="H151" s="73">
        <f t="shared" si="34"/>
        <v>0</v>
      </c>
      <c r="I151" s="73">
        <f t="shared" si="34"/>
        <v>0</v>
      </c>
      <c r="J151" s="73">
        <f t="shared" si="34"/>
        <v>1320000</v>
      </c>
      <c r="K151" s="73">
        <f t="shared" si="34"/>
        <v>0</v>
      </c>
      <c r="L151" s="73">
        <f t="shared" si="34"/>
        <v>0</v>
      </c>
      <c r="M151" s="73">
        <f t="shared" si="34"/>
        <v>26688000</v>
      </c>
    </row>
    <row r="152" spans="1:13" x14ac:dyDescent="0.25">
      <c r="A152" s="115">
        <v>351</v>
      </c>
      <c r="B152" s="88" t="s">
        <v>162</v>
      </c>
      <c r="C152" s="116">
        <f>'COG-M'!P1114</f>
        <v>24000000</v>
      </c>
      <c r="D152" s="54">
        <f>'COG-M'!P1115</f>
        <v>0</v>
      </c>
      <c r="E152" s="54">
        <f>'COG-M'!P1116</f>
        <v>0</v>
      </c>
      <c r="F152" s="54">
        <f>'COG-M'!P1117</f>
        <v>0</v>
      </c>
      <c r="G152" s="54">
        <f>'COG-M'!P1118</f>
        <v>0</v>
      </c>
      <c r="H152" s="54">
        <f>'COG-M'!P1119</f>
        <v>0</v>
      </c>
      <c r="I152" s="54">
        <f>'COG-M'!P1120</f>
        <v>0</v>
      </c>
      <c r="J152" s="54">
        <f>'COG-M'!P1121</f>
        <v>720000</v>
      </c>
      <c r="K152" s="54">
        <f>'COG-M'!P1122</f>
        <v>0</v>
      </c>
      <c r="L152" s="54">
        <f>'COG-M'!P1123</f>
        <v>0</v>
      </c>
      <c r="M152" s="55">
        <f t="shared" ref="M152:M160" si="35">SUM(C152:L152)</f>
        <v>24720000</v>
      </c>
    </row>
    <row r="153" spans="1:13" ht="30" x14ac:dyDescent="0.25">
      <c r="A153" s="115">
        <v>352</v>
      </c>
      <c r="B153" s="88" t="s">
        <v>163</v>
      </c>
      <c r="C153" s="116">
        <f>'COG-M'!P1124</f>
        <v>48000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48000</v>
      </c>
    </row>
    <row r="154" spans="1:13" ht="30" x14ac:dyDescent="0.25">
      <c r="A154" s="115">
        <v>353</v>
      </c>
      <c r="B154" s="88" t="s">
        <v>164</v>
      </c>
      <c r="C154" s="116">
        <f>'COG-M'!P1134</f>
        <v>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0</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1200000</v>
      </c>
      <c r="D156" s="54">
        <f>'COG-M'!P1155</f>
        <v>0</v>
      </c>
      <c r="E156" s="54">
        <f>'COG-M'!P1156</f>
        <v>0</v>
      </c>
      <c r="F156" s="54">
        <f>'COG-M'!P1157</f>
        <v>0</v>
      </c>
      <c r="G156" s="54">
        <f>'COG-M'!P1158</f>
        <v>0</v>
      </c>
      <c r="H156" s="54">
        <f>'COG-M'!P1159</f>
        <v>0</v>
      </c>
      <c r="I156" s="54">
        <f>'COG-M'!P1160</f>
        <v>0</v>
      </c>
      <c r="J156" s="54">
        <f>'COG-M'!P1161</f>
        <v>600000</v>
      </c>
      <c r="K156" s="54">
        <f>'COG-M'!P1162</f>
        <v>0</v>
      </c>
      <c r="L156" s="54">
        <f>'COG-M'!P1163</f>
        <v>0</v>
      </c>
      <c r="M156" s="55">
        <f t="shared" si="35"/>
        <v>1800000</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48000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48000</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72000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72000</v>
      </c>
    </row>
    <row r="161" spans="1:13" x14ac:dyDescent="0.25">
      <c r="A161" s="121">
        <v>3600</v>
      </c>
      <c r="B161" s="122" t="s">
        <v>2433</v>
      </c>
      <c r="C161" s="72">
        <f>SUM(C162:C168)</f>
        <v>1392000</v>
      </c>
      <c r="D161" s="73">
        <f t="shared" ref="D161:M161" si="36">SUM(D162:D168)</f>
        <v>0</v>
      </c>
      <c r="E161" s="73">
        <f t="shared" si="36"/>
        <v>0</v>
      </c>
      <c r="F161" s="73">
        <f t="shared" si="36"/>
        <v>0</v>
      </c>
      <c r="G161" s="73">
        <f t="shared" si="36"/>
        <v>0</v>
      </c>
      <c r="H161" s="73">
        <f t="shared" si="36"/>
        <v>0</v>
      </c>
      <c r="I161" s="73">
        <f t="shared" si="36"/>
        <v>0</v>
      </c>
      <c r="J161" s="73">
        <f t="shared" si="36"/>
        <v>600000</v>
      </c>
      <c r="K161" s="73">
        <f t="shared" si="36"/>
        <v>0</v>
      </c>
      <c r="L161" s="73">
        <f t="shared" si="36"/>
        <v>0</v>
      </c>
      <c r="M161" s="73">
        <f t="shared" si="36"/>
        <v>1992000</v>
      </c>
    </row>
    <row r="162" spans="1:13" ht="30" x14ac:dyDescent="0.25">
      <c r="A162" s="115">
        <v>361</v>
      </c>
      <c r="B162" s="88" t="s">
        <v>172</v>
      </c>
      <c r="C162" s="116">
        <f>'COG-M'!P1205</f>
        <v>1200000</v>
      </c>
      <c r="D162" s="54">
        <f>'COG-M'!P1206</f>
        <v>0</v>
      </c>
      <c r="E162" s="54">
        <f>'COG-M'!P1207</f>
        <v>0</v>
      </c>
      <c r="F162" s="54">
        <f>'COG-M'!P1208</f>
        <v>0</v>
      </c>
      <c r="G162" s="54">
        <f>'COG-M'!P1209</f>
        <v>0</v>
      </c>
      <c r="H162" s="54">
        <f>'COG-M'!P1210</f>
        <v>0</v>
      </c>
      <c r="I162" s="54">
        <f>'COG-M'!P1211</f>
        <v>0</v>
      </c>
      <c r="J162" s="54">
        <f>'COG-M'!P1212</f>
        <v>600000</v>
      </c>
      <c r="K162" s="54">
        <f>'COG-M'!P1213</f>
        <v>0</v>
      </c>
      <c r="L162" s="54">
        <f>'COG-M'!P1214</f>
        <v>0</v>
      </c>
      <c r="M162" s="55">
        <f t="shared" ref="M162:M168" si="37">SUM(C162:L162)</f>
        <v>1800000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120000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120000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72000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72000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2292</v>
      </c>
      <c r="C169" s="72">
        <f>SUM(C170:C178)</f>
        <v>396000</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396000</v>
      </c>
    </row>
    <row r="170" spans="1:13" x14ac:dyDescent="0.25">
      <c r="A170" s="115">
        <v>371</v>
      </c>
      <c r="B170" s="88" t="s">
        <v>179</v>
      </c>
      <c r="C170" s="116">
        <f>'COG-M'!P1276</f>
        <v>96000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96000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300000</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300000</v>
      </c>
    </row>
    <row r="175" spans="1:13" x14ac:dyDescent="0.25">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2294</v>
      </c>
      <c r="C179" s="72">
        <f>SUM(C180:C184)</f>
        <v>12000000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12000000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12000000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12000000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120000</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120000</v>
      </c>
    </row>
    <row r="186" spans="1:13" x14ac:dyDescent="0.25">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25">
      <c r="A187" s="115">
        <v>392</v>
      </c>
      <c r="B187" s="88" t="s">
        <v>196</v>
      </c>
      <c r="C187" s="116">
        <f>'COG-M'!P1428</f>
        <v>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120000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120000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2434</v>
      </c>
      <c r="C195" s="76">
        <f>C196+C206+C212+C222+C231+C235+C243+C245+C251</f>
        <v>3600000</v>
      </c>
      <c r="D195" s="77">
        <f t="shared" ref="D195:M195" si="43">D196+D206+D212+D222+D231+D235+D243+D245+D251</f>
        <v>0</v>
      </c>
      <c r="E195" s="77">
        <f t="shared" si="43"/>
        <v>0</v>
      </c>
      <c r="F195" s="77">
        <f t="shared" si="43"/>
        <v>0</v>
      </c>
      <c r="G195" s="77">
        <f t="shared" si="43"/>
        <v>21200000</v>
      </c>
      <c r="H195" s="77">
        <f t="shared" si="43"/>
        <v>0</v>
      </c>
      <c r="I195" s="77">
        <f t="shared" si="43"/>
        <v>0</v>
      </c>
      <c r="J195" s="77">
        <f t="shared" si="43"/>
        <v>2300000</v>
      </c>
      <c r="K195" s="77">
        <f t="shared" si="43"/>
        <v>0</v>
      </c>
      <c r="L195" s="77">
        <f t="shared" si="43"/>
        <v>0</v>
      </c>
      <c r="M195" s="77">
        <f t="shared" si="43"/>
        <v>27100000</v>
      </c>
    </row>
    <row r="196" spans="1:13" x14ac:dyDescent="0.25">
      <c r="A196" s="121">
        <v>4100</v>
      </c>
      <c r="B196" s="122"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8400000</v>
      </c>
      <c r="H212" s="73">
        <f t="shared" si="47"/>
        <v>0</v>
      </c>
      <c r="I212" s="73">
        <f t="shared" si="47"/>
        <v>0</v>
      </c>
      <c r="J212" s="73">
        <f t="shared" si="47"/>
        <v>1000000</v>
      </c>
      <c r="K212" s="73">
        <f t="shared" si="47"/>
        <v>0</v>
      </c>
      <c r="L212" s="73">
        <f t="shared" si="47"/>
        <v>0</v>
      </c>
      <c r="M212" s="73">
        <f t="shared" si="47"/>
        <v>9400000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8400000</v>
      </c>
      <c r="H221" s="54">
        <f>'COG-M'!P1620</f>
        <v>0</v>
      </c>
      <c r="I221" s="54">
        <f>'COG-M'!P1621</f>
        <v>0</v>
      </c>
      <c r="J221" s="54">
        <f>'COG-M'!P1622</f>
        <v>1000000</v>
      </c>
      <c r="K221" s="54">
        <f>'COG-M'!P1623</f>
        <v>0</v>
      </c>
      <c r="L221" s="54">
        <f>'COG-M'!P1624</f>
        <v>0</v>
      </c>
      <c r="M221" s="55">
        <f t="shared" si="48"/>
        <v>9400000</v>
      </c>
    </row>
    <row r="222" spans="1:13" x14ac:dyDescent="0.25">
      <c r="A222" s="121">
        <v>4400</v>
      </c>
      <c r="B222" s="122" t="s">
        <v>2300</v>
      </c>
      <c r="C222" s="72">
        <f>SUM(C223:C230)</f>
        <v>3600000</v>
      </c>
      <c r="D222" s="73">
        <f t="shared" ref="D222:M222" si="49">SUM(D223:D230)</f>
        <v>0</v>
      </c>
      <c r="E222" s="73">
        <f t="shared" si="49"/>
        <v>0</v>
      </c>
      <c r="F222" s="73">
        <f t="shared" si="49"/>
        <v>0</v>
      </c>
      <c r="G222" s="73">
        <f t="shared" si="49"/>
        <v>0</v>
      </c>
      <c r="H222" s="73">
        <f t="shared" si="49"/>
        <v>0</v>
      </c>
      <c r="I222" s="73">
        <f t="shared" si="49"/>
        <v>0</v>
      </c>
      <c r="J222" s="73">
        <f t="shared" si="49"/>
        <v>820000</v>
      </c>
      <c r="K222" s="73">
        <f t="shared" si="49"/>
        <v>0</v>
      </c>
      <c r="L222" s="73">
        <f t="shared" si="49"/>
        <v>0</v>
      </c>
      <c r="M222" s="73">
        <f t="shared" si="49"/>
        <v>4420000</v>
      </c>
    </row>
    <row r="223" spans="1:13" x14ac:dyDescent="0.25">
      <c r="A223" s="115">
        <v>441</v>
      </c>
      <c r="B223" s="88" t="s">
        <v>2301</v>
      </c>
      <c r="C223" s="116">
        <f>'COG-M'!P1626</f>
        <v>3600000</v>
      </c>
      <c r="D223" s="54">
        <f>'COG-M'!P1627</f>
        <v>0</v>
      </c>
      <c r="E223" s="54">
        <f>'COG-M'!P1628</f>
        <v>0</v>
      </c>
      <c r="F223" s="54">
        <f>'COG-M'!P1629</f>
        <v>0</v>
      </c>
      <c r="G223" s="54">
        <f>'COG-M'!P1630</f>
        <v>0</v>
      </c>
      <c r="H223" s="54">
        <f>'COG-M'!P1631</f>
        <v>0</v>
      </c>
      <c r="I223" s="54">
        <f>'COG-M'!P1632</f>
        <v>0</v>
      </c>
      <c r="J223" s="54">
        <f>'COG-M'!P1633</f>
        <v>820000</v>
      </c>
      <c r="K223" s="54">
        <f>'COG-M'!P1634</f>
        <v>0</v>
      </c>
      <c r="L223" s="54">
        <f>'COG-M'!P1635</f>
        <v>0</v>
      </c>
      <c r="M223" s="55">
        <f t="shared" ref="M223:M230" si="50">SUM(C223:L223)</f>
        <v>4420000</v>
      </c>
    </row>
    <row r="224" spans="1:13" x14ac:dyDescent="0.2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5">
        <v>443</v>
      </c>
      <c r="B225" s="88" t="s">
        <v>233</v>
      </c>
      <c r="C225" s="116">
        <f>'COG-M'!P1646</f>
        <v>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2437</v>
      </c>
      <c r="C231" s="72">
        <f>SUM(C232:C234)</f>
        <v>0</v>
      </c>
      <c r="D231" s="73">
        <f t="shared" ref="D231:M231" si="51">SUM(D232:D234)</f>
        <v>0</v>
      </c>
      <c r="E231" s="73">
        <f t="shared" si="51"/>
        <v>0</v>
      </c>
      <c r="F231" s="73">
        <f t="shared" si="51"/>
        <v>0</v>
      </c>
      <c r="G231" s="73">
        <f t="shared" si="51"/>
        <v>12800000</v>
      </c>
      <c r="H231" s="73">
        <f t="shared" si="51"/>
        <v>0</v>
      </c>
      <c r="I231" s="73">
        <f t="shared" si="51"/>
        <v>0</v>
      </c>
      <c r="J231" s="73">
        <f t="shared" si="51"/>
        <v>480000</v>
      </c>
      <c r="K231" s="73">
        <f t="shared" si="51"/>
        <v>0</v>
      </c>
      <c r="L231" s="73">
        <f t="shared" si="51"/>
        <v>0</v>
      </c>
      <c r="M231" s="73">
        <f t="shared" si="51"/>
        <v>13280000</v>
      </c>
    </row>
    <row r="232" spans="1:13" x14ac:dyDescent="0.25">
      <c r="A232" s="115">
        <v>451</v>
      </c>
      <c r="B232" s="88" t="s">
        <v>240</v>
      </c>
      <c r="C232" s="116">
        <f>'COG-M'!P1707</f>
        <v>0</v>
      </c>
      <c r="D232" s="54">
        <f>'COG-M'!P1708</f>
        <v>0</v>
      </c>
      <c r="E232" s="54">
        <f>'COG-M'!P1709</f>
        <v>0</v>
      </c>
      <c r="F232" s="54">
        <f>'COG-M'!P1710</f>
        <v>0</v>
      </c>
      <c r="G232" s="54">
        <f>'COG-M'!P1711</f>
        <v>12800000</v>
      </c>
      <c r="H232" s="54">
        <f>'COG-M'!P1712</f>
        <v>0</v>
      </c>
      <c r="I232" s="54">
        <f>'COG-M'!P1713</f>
        <v>0</v>
      </c>
      <c r="J232" s="54">
        <f>'COG-M'!P1714</f>
        <v>480000</v>
      </c>
      <c r="K232" s="54">
        <f>'COG-M'!P1715</f>
        <v>0</v>
      </c>
      <c r="L232" s="54">
        <f>'COG-M'!P1716</f>
        <v>0</v>
      </c>
      <c r="M232" s="55">
        <f>SUM(C232:L232)</f>
        <v>13280000</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2366</v>
      </c>
      <c r="C255" s="76">
        <f>C256+C263+C268+C271+C278+C280+C289+C299+C304</f>
        <v>960000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2300000</v>
      </c>
      <c r="K255" s="77">
        <f t="shared" si="57"/>
        <v>0</v>
      </c>
      <c r="L255" s="77">
        <f t="shared" si="57"/>
        <v>0</v>
      </c>
      <c r="M255" s="77">
        <f t="shared" si="57"/>
        <v>3260000</v>
      </c>
    </row>
    <row r="256" spans="1:13" x14ac:dyDescent="0.25">
      <c r="A256" s="121">
        <v>5100</v>
      </c>
      <c r="B256" s="122" t="s">
        <v>2441</v>
      </c>
      <c r="C256" s="72">
        <f>SUM(C257:C262)</f>
        <v>720000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720000</v>
      </c>
    </row>
    <row r="257" spans="1:13" x14ac:dyDescent="0.25">
      <c r="A257" s="115">
        <v>511</v>
      </c>
      <c r="B257" s="88" t="s">
        <v>2310</v>
      </c>
      <c r="C257" s="116">
        <f>'COG-M'!P1867</f>
        <v>480000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480000</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240000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240000</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2300000</v>
      </c>
      <c r="K271" s="73">
        <f t="shared" si="62"/>
        <v>0</v>
      </c>
      <c r="L271" s="73">
        <f t="shared" si="62"/>
        <v>0</v>
      </c>
      <c r="M271" s="73">
        <f t="shared" si="62"/>
        <v>2300000</v>
      </c>
    </row>
    <row r="272" spans="1:13" x14ac:dyDescent="0.2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2300000</v>
      </c>
      <c r="K272" s="54">
        <f>'COG-M'!P1998</f>
        <v>0</v>
      </c>
      <c r="L272" s="54">
        <f>'COG-M'!P1999</f>
        <v>0</v>
      </c>
      <c r="M272" s="55">
        <f t="shared" ref="M272:M277" si="63">SUM(C272:L272)</f>
        <v>2300000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2443</v>
      </c>
      <c r="C280" s="72">
        <f>SUM(C281:C288)</f>
        <v>240000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240000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240000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240000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2321</v>
      </c>
      <c r="C314" s="76">
        <f>C315+C324+C333</f>
        <v>7200000</v>
      </c>
      <c r="D314" s="77">
        <f t="shared" ref="D314:M314" si="72">D315+D324+D333</f>
        <v>0</v>
      </c>
      <c r="E314" s="77">
        <f t="shared" si="72"/>
        <v>0</v>
      </c>
      <c r="F314" s="77">
        <f t="shared" si="72"/>
        <v>0</v>
      </c>
      <c r="G314" s="77">
        <f t="shared" si="72"/>
        <v>0</v>
      </c>
      <c r="H314" s="77">
        <f t="shared" si="72"/>
        <v>0</v>
      </c>
      <c r="I314" s="77">
        <f t="shared" si="72"/>
        <v>0</v>
      </c>
      <c r="J314" s="77">
        <f t="shared" si="72"/>
        <v>25199996</v>
      </c>
      <c r="K314" s="77">
        <f t="shared" si="72"/>
        <v>0</v>
      </c>
      <c r="L314" s="77">
        <f t="shared" si="72"/>
        <v>0</v>
      </c>
      <c r="M314" s="77">
        <f t="shared" si="72"/>
        <v>32399996</v>
      </c>
    </row>
    <row r="315" spans="1:13" x14ac:dyDescent="0.25">
      <c r="A315" s="121">
        <v>6100</v>
      </c>
      <c r="B315" s="122" t="s">
        <v>2447</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2323</v>
      </c>
      <c r="C324" s="72">
        <f>SUM(C325:C332)</f>
        <v>7200000</v>
      </c>
      <c r="D324" s="73">
        <f t="shared" ref="D324:M324" si="75">SUM(D325:D332)</f>
        <v>0</v>
      </c>
      <c r="E324" s="73">
        <f t="shared" si="75"/>
        <v>0</v>
      </c>
      <c r="F324" s="73">
        <f t="shared" si="75"/>
        <v>0</v>
      </c>
      <c r="G324" s="73">
        <f t="shared" si="75"/>
        <v>0</v>
      </c>
      <c r="H324" s="73">
        <f t="shared" si="75"/>
        <v>0</v>
      </c>
      <c r="I324" s="73">
        <f t="shared" si="75"/>
        <v>0</v>
      </c>
      <c r="J324" s="73">
        <f t="shared" si="75"/>
        <v>25199996</v>
      </c>
      <c r="K324" s="73">
        <f t="shared" si="75"/>
        <v>0</v>
      </c>
      <c r="L324" s="73">
        <f t="shared" si="75"/>
        <v>0</v>
      </c>
      <c r="M324" s="73">
        <f t="shared" si="75"/>
        <v>32399996</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5199996</v>
      </c>
      <c r="K327" s="54">
        <f>'COG-M'!P2476</f>
        <v>0</v>
      </c>
      <c r="L327" s="54">
        <f>'COG-M'!P2477</f>
        <v>0</v>
      </c>
      <c r="M327" s="55">
        <f t="shared" si="76"/>
        <v>5199996</v>
      </c>
    </row>
    <row r="328" spans="1:13" x14ac:dyDescent="0.25">
      <c r="A328" s="115">
        <v>624</v>
      </c>
      <c r="B328" s="88" t="s">
        <v>324</v>
      </c>
      <c r="C328" s="116">
        <f>'COG-M'!P2478</f>
        <v>7200000</v>
      </c>
      <c r="D328" s="54">
        <f>'COG-M'!P2479</f>
        <v>0</v>
      </c>
      <c r="E328" s="54">
        <f>'COG-M'!P2480</f>
        <v>0</v>
      </c>
      <c r="F328" s="54">
        <f>'COG-M'!P2481</f>
        <v>0</v>
      </c>
      <c r="G328" s="54">
        <f>'COG-M'!P2482</f>
        <v>0</v>
      </c>
      <c r="H328" s="54">
        <f>'COG-M'!P2483</f>
        <v>0</v>
      </c>
      <c r="I328" s="54">
        <f>'COG-M'!P2484</f>
        <v>0</v>
      </c>
      <c r="J328" s="54">
        <f>'COG-M'!P2485</f>
        <v>20000000</v>
      </c>
      <c r="K328" s="54">
        <f>'COG-M'!P2486</f>
        <v>0</v>
      </c>
      <c r="L328" s="54">
        <f>'COG-M'!P2487</f>
        <v>0</v>
      </c>
      <c r="M328" s="55">
        <f t="shared" si="76"/>
        <v>27200000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2331</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2335</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2337</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2339</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2340</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2163</v>
      </c>
      <c r="C434" s="33">
        <f t="shared" ref="C434:J434" si="105">C8+C45+C110+C195+C255+C314+C336+C384+C402</f>
        <v>67935194</v>
      </c>
      <c r="D434" s="33">
        <f t="shared" si="105"/>
        <v>0</v>
      </c>
      <c r="E434" s="33">
        <f t="shared" si="105"/>
        <v>0</v>
      </c>
      <c r="F434" s="33">
        <f t="shared" si="105"/>
        <v>0</v>
      </c>
      <c r="G434" s="33">
        <f t="shared" si="105"/>
        <v>117764852.09839988</v>
      </c>
      <c r="H434" s="33">
        <f t="shared" si="105"/>
        <v>15714818.736000001</v>
      </c>
      <c r="I434" s="33">
        <f t="shared" si="105"/>
        <v>0</v>
      </c>
      <c r="J434" s="33">
        <f t="shared" si="105"/>
        <v>81576265.028800011</v>
      </c>
      <c r="K434" s="33">
        <f>K8+K45+K110+K195+K255+K314+K336+K384+K402</f>
        <v>0</v>
      </c>
      <c r="L434" s="33">
        <f>L8+L45+L110+L195+L255+L314+L336+L384+L402</f>
        <v>0</v>
      </c>
      <c r="M434" s="33">
        <f>M8+M45+M110+M195+M255+M314+M336+M384+M402</f>
        <v>282991129.86319989</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2535</v>
      </c>
    </row>
    <row r="3" spans="1:13" ht="21" x14ac:dyDescent="0.35">
      <c r="A3" s="300" t="str">
        <f>Inconsistencias!$B$6&amp;IF(LOOKUP(Inconsistencias!$B$6,EF!$C$2:$C$1001,EF!$I$2:I$1001)="Dependencia",", Jalisco","")</f>
        <v>Atotonilco el Alto, Jalisco</v>
      </c>
    </row>
    <row r="4" spans="1:13" ht="18.75" x14ac:dyDescent="0.3">
      <c r="A4" s="301" t="str">
        <f>"Ejercicio Fiscal "&amp;Inconsistencias!U2</f>
        <v>Ejercicio Fiscal 2026</v>
      </c>
    </row>
    <row r="6" spans="1:13" ht="15.75" customHeight="1" x14ac:dyDescent="0.25">
      <c r="A6" s="600" t="s">
        <v>627</v>
      </c>
      <c r="B6" s="609" t="s">
        <v>2160</v>
      </c>
      <c r="C6" s="604" t="s">
        <v>2419</v>
      </c>
      <c r="D6" s="605"/>
      <c r="E6" s="605"/>
      <c r="F6" s="605"/>
      <c r="G6" s="605"/>
      <c r="H6" s="605"/>
      <c r="I6" s="605"/>
      <c r="J6" s="606" t="s">
        <v>2420</v>
      </c>
      <c r="K6" s="606"/>
      <c r="L6" s="606"/>
      <c r="M6" s="607" t="s">
        <v>2236</v>
      </c>
    </row>
    <row r="7" spans="1:13" ht="63.75" x14ac:dyDescent="0.25">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x14ac:dyDescent="0.25">
      <c r="A8" s="87">
        <v>1</v>
      </c>
      <c r="B8" s="88" t="s">
        <v>2462</v>
      </c>
      <c r="C8" s="54">
        <f>'COG-FF'!C8+'COG-FF'!C45+'COG-FF'!C110+'COG-FF'!C195-'COG-FF'!C231+'COG-FF'!C392+'COG-FF'!C398+'COG-FF'!C412+'COG-FF'!C421+'COG-FF'!C424+'COG-FF'!C427+'COG-FF'!C429</f>
        <v>59775194</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104964852.09839988</v>
      </c>
      <c r="H8" s="54">
        <f>'COG-FF'!H8+'COG-FF'!H45+'COG-FF'!H110+'COG-FF'!H195-'COG-FF'!H231+'COG-FF'!H392+'COG-FF'!H398+'COG-FF'!H412+'COG-FF'!H421+'COG-FF'!H424+'COG-FF'!H427+'COG-FF'!H429</f>
        <v>15714818.736000001</v>
      </c>
      <c r="I8" s="54">
        <f>'COG-FF'!I8+'COG-FF'!I45+'COG-FF'!I110+'COG-FF'!I195-'COG-FF'!I231+'COG-FF'!I392+'COG-FF'!I398+'COG-FF'!I412+'COG-FF'!I421+'COG-FF'!I424+'COG-FF'!I427+'COG-FF'!I429</f>
        <v>0</v>
      </c>
      <c r="J8" s="54">
        <f>'COG-FF'!J8+'COG-FF'!J45+'COG-FF'!J110+'COG-FF'!J195-'COG-FF'!J231+'COG-FF'!J392+'COG-FF'!J398+'COG-FF'!J412+'COG-FF'!J421+'COG-FF'!J424+'COG-FF'!J427+'COG-FF'!J429</f>
        <v>53596269.028800003</v>
      </c>
      <c r="K8" s="54">
        <f>'COG-FF'!K8+'COG-FF'!K45+'COG-FF'!K110+'COG-FF'!K195-'COG-FF'!K231+'COG-FF'!K392+'COG-FF'!K398+'COG-FF'!K412+'COG-FF'!K421+'COG-FF'!K424+'COG-FF'!K427+'COG-FF'!K429</f>
        <v>0</v>
      </c>
      <c r="L8" s="54">
        <f>'COG-FF'!L8+'COG-FF'!L45+'COG-FF'!L110+'COG-FF'!L195-'COG-FF'!L231+'COG-FF'!L392+'COG-FF'!L398+'COG-FF'!L412+'COG-FF'!L421+'COG-FF'!L424+'COG-FF'!L427+'COG-FF'!L429</f>
        <v>0</v>
      </c>
      <c r="M8" s="54">
        <f>SUM(C8:L8)</f>
        <v>234051133.86319989</v>
      </c>
    </row>
    <row r="9" spans="1:13" ht="15" customHeight="1" x14ac:dyDescent="0.25">
      <c r="A9" s="87">
        <v>2</v>
      </c>
      <c r="B9" s="88" t="s">
        <v>2463</v>
      </c>
      <c r="C9" s="54">
        <f>SUM('COG-FF'!C255+'COG-FF'!C314+'COG-FF'!C336)</f>
        <v>8160000</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27499996</v>
      </c>
      <c r="K9" s="54">
        <f>SUM('COG-FF'!K255+'COG-FF'!K314+'COG-FF'!K336)</f>
        <v>0</v>
      </c>
      <c r="L9" s="54">
        <f>SUM('COG-FF'!L255+'COG-FF'!L314+'COG-FF'!L336)</f>
        <v>0</v>
      </c>
      <c r="M9" s="54">
        <f>SUM(C9:L9)</f>
        <v>35659996</v>
      </c>
    </row>
    <row r="10" spans="1:13" ht="15" customHeight="1" x14ac:dyDescent="0.25">
      <c r="A10" s="87">
        <v>3</v>
      </c>
      <c r="B10" s="88" t="s">
        <v>2464</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12800000</v>
      </c>
      <c r="H11" s="54">
        <f>SUM('COG-FF'!H231)</f>
        <v>0</v>
      </c>
      <c r="I11" s="54">
        <f>SUM('COG-FF'!I231)</f>
        <v>0</v>
      </c>
      <c r="J11" s="54">
        <f>SUM('COG-FF'!J231)</f>
        <v>480000</v>
      </c>
      <c r="K11" s="54">
        <f>SUM('COG-FF'!K231)</f>
        <v>0</v>
      </c>
      <c r="L11" s="54">
        <f>SUM('COG-FF'!L231)</f>
        <v>0</v>
      </c>
      <c r="M11" s="54">
        <f>SUM(C11:L11)</f>
        <v>13280000</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2163</v>
      </c>
      <c r="C13" s="33">
        <f>SUM(C8:C12)</f>
        <v>67935194</v>
      </c>
      <c r="D13" s="33">
        <f>SUM(D8:D12)</f>
        <v>0</v>
      </c>
      <c r="E13" s="33">
        <f>SUM(E8:E12)</f>
        <v>0</v>
      </c>
      <c r="F13" s="33">
        <f t="shared" ref="F13:M13" si="0">SUM(F8:F12)</f>
        <v>0</v>
      </c>
      <c r="G13" s="33">
        <f t="shared" si="0"/>
        <v>117764852.09839988</v>
      </c>
      <c r="H13" s="33">
        <f t="shared" si="0"/>
        <v>15714818.736000001</v>
      </c>
      <c r="I13" s="33">
        <f t="shared" si="0"/>
        <v>0</v>
      </c>
      <c r="J13" s="33">
        <f t="shared" si="0"/>
        <v>81576265.028800011</v>
      </c>
      <c r="K13" s="33">
        <f t="shared" si="0"/>
        <v>0</v>
      </c>
      <c r="L13" s="33">
        <f t="shared" si="0"/>
        <v>0</v>
      </c>
      <c r="M13" s="33">
        <f t="shared" si="0"/>
        <v>282991129.86319989</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x14ac:dyDescent="0.25">
      <c r="A19" s="87">
        <v>1</v>
      </c>
      <c r="B19" s="88" t="s">
        <v>2462</v>
      </c>
      <c r="C19" s="54">
        <f>'COG-FF'!M8</f>
        <v>128886243.86319989</v>
      </c>
      <c r="D19" s="54">
        <f>'COG-FF'!M45</f>
        <v>25604890</v>
      </c>
      <c r="E19" s="54">
        <f>'COG-FF'!M110</f>
        <v>65740000</v>
      </c>
      <c r="F19" s="54">
        <f>SUM('COG-FF'!M195-'COG-FF'!M231)</f>
        <v>13820000</v>
      </c>
      <c r="G19" s="54"/>
      <c r="H19" s="54"/>
      <c r="I19" s="54"/>
      <c r="J19" s="54">
        <f>'COG-FF'!M392+'COG-FF'!M398</f>
        <v>0</v>
      </c>
      <c r="K19" s="54">
        <f>'COG-FF'!M412+'COG-FF'!M421+'COG-FF'!M424+'COG-FF'!M427+'COG-FF'!M429</f>
        <v>0</v>
      </c>
      <c r="L19" s="54">
        <f>SUM(C19:K19)</f>
        <v>234051133.86319989</v>
      </c>
      <c r="M19" s="92"/>
    </row>
    <row r="20" spans="1:13" x14ac:dyDescent="0.25">
      <c r="A20" s="87">
        <v>2</v>
      </c>
      <c r="B20" s="88" t="s">
        <v>2463</v>
      </c>
      <c r="C20" s="54"/>
      <c r="D20" s="54"/>
      <c r="E20" s="54"/>
      <c r="F20" s="54"/>
      <c r="G20" s="54">
        <f>'COG-FF'!M255</f>
        <v>3260000</v>
      </c>
      <c r="H20" s="54">
        <f>'COG-FF'!M314</f>
        <v>32399996</v>
      </c>
      <c r="I20" s="54">
        <f>'COG-FF'!M336</f>
        <v>0</v>
      </c>
      <c r="J20" s="54"/>
      <c r="K20" s="54"/>
      <c r="L20" s="54">
        <f>SUM(C20:K20)</f>
        <v>35659996</v>
      </c>
      <c r="M20" s="92"/>
    </row>
    <row r="21" spans="1:13" x14ac:dyDescent="0.25">
      <c r="A21" s="87">
        <v>3</v>
      </c>
      <c r="B21" s="88" t="s">
        <v>2464</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13280000</v>
      </c>
      <c r="G22" s="54"/>
      <c r="H22" s="54"/>
      <c r="I22" s="54"/>
      <c r="J22" s="54"/>
      <c r="K22" s="54"/>
      <c r="L22" s="54">
        <f>SUM(C22:K22)</f>
        <v>13280000</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2163</v>
      </c>
      <c r="C24" s="33">
        <f t="shared" ref="C24:L24" si="1">SUM(C19:C23)</f>
        <v>128886243.86319989</v>
      </c>
      <c r="D24" s="33">
        <f t="shared" si="1"/>
        <v>25604890</v>
      </c>
      <c r="E24" s="33">
        <f t="shared" si="1"/>
        <v>65740000</v>
      </c>
      <c r="F24" s="33">
        <f t="shared" si="1"/>
        <v>27100000</v>
      </c>
      <c r="G24" s="33">
        <f t="shared" si="1"/>
        <v>3260000</v>
      </c>
      <c r="H24" s="33">
        <f t="shared" si="1"/>
        <v>32399996</v>
      </c>
      <c r="I24" s="33">
        <f t="shared" si="1"/>
        <v>0</v>
      </c>
      <c r="J24" s="33">
        <f t="shared" si="1"/>
        <v>0</v>
      </c>
      <c r="K24" s="33">
        <f t="shared" si="1"/>
        <v>0</v>
      </c>
      <c r="L24" s="33">
        <f t="shared" si="1"/>
        <v>282991129.86319989</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abSelected="1"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2536</v>
      </c>
      <c r="B2" s="569"/>
      <c r="C2" s="569"/>
    </row>
    <row r="3" spans="1:5" ht="57" customHeight="1" x14ac:dyDescent="0.25">
      <c r="A3" s="578" t="str">
        <f>Inconsistencias!$B$6&amp;IF(LOOKUP(Inconsistencias!$B$6,EF!$C$2:$C$1001,EF!$I$2:I$1001)="Dependencia",", Jalisco","")</f>
        <v>Atotonilco el Alto, Jalisco</v>
      </c>
      <c r="B3" s="578"/>
      <c r="C3" s="578"/>
    </row>
    <row r="4" spans="1:5" ht="18.75" x14ac:dyDescent="0.3">
      <c r="A4" s="570" t="str">
        <f>"Ejercicio Fiscal "&amp;Inconsistencias!U2</f>
        <v>Ejercicio Fiscal 2026</v>
      </c>
      <c r="B4" s="570"/>
      <c r="C4" s="570"/>
    </row>
    <row r="5" spans="1:5" x14ac:dyDescent="0.25"/>
    <row r="6" spans="1:5" ht="15.75" customHeight="1" x14ac:dyDescent="0.25">
      <c r="A6" s="611" t="s">
        <v>628</v>
      </c>
      <c r="B6" s="609" t="s">
        <v>2160</v>
      </c>
      <c r="C6" s="613" t="s">
        <v>2236</v>
      </c>
    </row>
    <row r="7" spans="1:5" x14ac:dyDescent="0.25">
      <c r="A7" s="612"/>
      <c r="B7" s="610"/>
      <c r="C7" s="614"/>
    </row>
    <row r="8" spans="1:5" ht="15" customHeight="1" x14ac:dyDescent="0.25">
      <c r="A8" s="112">
        <v>1</v>
      </c>
      <c r="B8" s="112" t="s">
        <v>993</v>
      </c>
      <c r="C8" s="52">
        <f>C9+C12+C17+C27+C29+C32+C36+C41</f>
        <v>282991130</v>
      </c>
    </row>
    <row r="9" spans="1:5" ht="15" customHeight="1" x14ac:dyDescent="0.25">
      <c r="A9" s="114">
        <v>11</v>
      </c>
      <c r="B9" s="114" t="s">
        <v>448</v>
      </c>
      <c r="C9" s="38">
        <f>SUM(C10:C11)</f>
        <v>220231134</v>
      </c>
      <c r="E9" s="92" t="s">
        <v>1548</v>
      </c>
    </row>
    <row r="10" spans="1:5" ht="15" customHeight="1" x14ac:dyDescent="0.25">
      <c r="A10" s="88">
        <v>111</v>
      </c>
      <c r="B10" s="88" t="s">
        <v>448</v>
      </c>
      <c r="C10" s="54">
        <f>SUMIF('MIR-IG'!$F$8:$F$207,CF!E10,'MIR-IG'!$AC$8:$AC$207)</f>
        <v>220231134</v>
      </c>
      <c r="E10" s="92" t="s">
        <v>1552</v>
      </c>
    </row>
    <row r="11" spans="1:5" ht="15" customHeight="1" x14ac:dyDescent="0.25">
      <c r="A11" s="88">
        <v>112</v>
      </c>
      <c r="B11" s="88" t="s">
        <v>449</v>
      </c>
      <c r="C11" s="54">
        <f>SUMIF('MIR-IG'!$F$8:$F$207,CF!E11,'MIR-IG'!$AC$8:$AC$207)</f>
        <v>0</v>
      </c>
      <c r="E11" s="92" t="s">
        <v>1553</v>
      </c>
    </row>
    <row r="12" spans="1:5" x14ac:dyDescent="0.25">
      <c r="A12" s="114">
        <v>12</v>
      </c>
      <c r="B12" s="114" t="s">
        <v>2465</v>
      </c>
      <c r="C12" s="38">
        <f>SUM(C13:C16)</f>
        <v>0</v>
      </c>
    </row>
    <row r="13" spans="1:5" x14ac:dyDescent="0.25">
      <c r="A13" s="88">
        <v>121</v>
      </c>
      <c r="B13" s="88" t="s">
        <v>629</v>
      </c>
      <c r="C13" s="54">
        <f>SUMIF('MIR-IG'!$F$8:$F$207,CF!E13,'MIR-IG'!$AC$8:$AC$207)</f>
        <v>0</v>
      </c>
      <c r="E13" s="92" t="s">
        <v>1585</v>
      </c>
    </row>
    <row r="14" spans="1:5" x14ac:dyDescent="0.25">
      <c r="A14" s="88">
        <v>122</v>
      </c>
      <c r="B14" s="88" t="s">
        <v>630</v>
      </c>
      <c r="C14" s="54">
        <f>SUMIF('MIR-IG'!$F$8:$F$207,CF!E14,'MIR-IG'!$AC$8:$AC$207)</f>
        <v>0</v>
      </c>
      <c r="E14" s="92" t="s">
        <v>1586</v>
      </c>
    </row>
    <row r="15" spans="1:5" x14ac:dyDescent="0.25">
      <c r="A15" s="88">
        <v>123</v>
      </c>
      <c r="B15" s="88" t="s">
        <v>631</v>
      </c>
      <c r="C15" s="54">
        <f>SUMIF('MIR-IG'!$F$8:$F$207,CF!E15,'MIR-IG'!$AC$8:$AC$207)</f>
        <v>0</v>
      </c>
      <c r="E15" s="92" t="s">
        <v>1587</v>
      </c>
    </row>
    <row r="16" spans="1:5" x14ac:dyDescent="0.25">
      <c r="A16" s="88">
        <v>124</v>
      </c>
      <c r="B16" s="88" t="s">
        <v>632</v>
      </c>
      <c r="C16" s="54">
        <f>SUMIF('MIR-IG'!$F$8:$F$207,CF!E16,'MIR-IG'!$AC$8:$AC$207)</f>
        <v>0</v>
      </c>
      <c r="E16" s="92" t="s">
        <v>1588</v>
      </c>
    </row>
    <row r="17" spans="1:5" x14ac:dyDescent="0.25">
      <c r="A17" s="114">
        <v>13</v>
      </c>
      <c r="B17" s="114" t="s">
        <v>2466</v>
      </c>
      <c r="C17" s="38">
        <f>SUM(C18:C26)</f>
        <v>62759996</v>
      </c>
    </row>
    <row r="18" spans="1:5" x14ac:dyDescent="0.25">
      <c r="A18" s="88">
        <v>131</v>
      </c>
      <c r="B18" s="88" t="s">
        <v>452</v>
      </c>
      <c r="C18" s="54">
        <f>SUMIF('MIR-IG'!$F$8:$F$207,CF!E18,'MIR-IG'!$AC$8:$AC$207)</f>
        <v>27100000</v>
      </c>
      <c r="E18" s="92" t="s">
        <v>1555</v>
      </c>
    </row>
    <row r="19" spans="1:5" x14ac:dyDescent="0.25">
      <c r="A19" s="88">
        <v>132</v>
      </c>
      <c r="B19" s="88" t="s">
        <v>633</v>
      </c>
      <c r="C19" s="54">
        <f>SUMIF('MIR-IG'!$F$8:$F$207,CF!E19,'MIR-IG'!$AC$8:$AC$207)</f>
        <v>0</v>
      </c>
      <c r="E19" s="92" t="s">
        <v>1589</v>
      </c>
    </row>
    <row r="20" spans="1:5" x14ac:dyDescent="0.25">
      <c r="A20" s="88">
        <v>133</v>
      </c>
      <c r="B20" s="88" t="s">
        <v>634</v>
      </c>
      <c r="C20" s="54">
        <f>SUMIF('MIR-IG'!$F$8:$F$207,CF!E20,'MIR-IG'!$AC$8:$AC$207)</f>
        <v>0</v>
      </c>
      <c r="E20" s="92" t="s">
        <v>1590</v>
      </c>
    </row>
    <row r="21" spans="1:5" x14ac:dyDescent="0.25">
      <c r="A21" s="88">
        <v>134</v>
      </c>
      <c r="B21" s="88" t="s">
        <v>635</v>
      </c>
      <c r="C21" s="54">
        <f>SUMIF('MIR-IG'!$F$8:$F$207,CF!E21,'MIR-IG'!$AC$8:$AC$207)</f>
        <v>35659996</v>
      </c>
      <c r="E21" s="92" t="s">
        <v>1591</v>
      </c>
    </row>
    <row r="22" spans="1:5" x14ac:dyDescent="0.25">
      <c r="A22" s="88">
        <v>135</v>
      </c>
      <c r="B22" s="88" t="s">
        <v>636</v>
      </c>
      <c r="C22" s="54">
        <f>SUMIF('MIR-IG'!$F$8:$F$207,CF!E22,'MIR-IG'!$AC$8:$AC$207)</f>
        <v>0</v>
      </c>
      <c r="E22" s="92" t="s">
        <v>1592</v>
      </c>
    </row>
    <row r="23" spans="1:5" x14ac:dyDescent="0.25">
      <c r="A23" s="88">
        <v>136</v>
      </c>
      <c r="B23" s="88" t="s">
        <v>637</v>
      </c>
      <c r="C23" s="54">
        <f>SUMIF('MIR-IG'!$F$8:$F$207,CF!E23,'MIR-IG'!$AC$8:$AC$207)</f>
        <v>0</v>
      </c>
      <c r="E23" s="92" t="s">
        <v>1593</v>
      </c>
    </row>
    <row r="24" spans="1:5" x14ac:dyDescent="0.25">
      <c r="A24" s="88">
        <v>137</v>
      </c>
      <c r="B24" s="88" t="s">
        <v>453</v>
      </c>
      <c r="C24" s="54">
        <f>SUMIF('MIR-IG'!$F$8:$F$207,CF!E24,'MIR-IG'!$AC$8:$AC$207)</f>
        <v>0</v>
      </c>
      <c r="E24" s="92" t="s">
        <v>1556</v>
      </c>
    </row>
    <row r="25" spans="1:5" x14ac:dyDescent="0.25">
      <c r="A25" s="88">
        <v>138</v>
      </c>
      <c r="B25" s="88" t="s">
        <v>454</v>
      </c>
      <c r="C25" s="54">
        <f>SUMIF('MIR-IG'!$F$8:$F$207,CF!E25,'MIR-IG'!$AC$8:$AC$207)</f>
        <v>0</v>
      </c>
      <c r="E25" s="92" t="s">
        <v>1557</v>
      </c>
    </row>
    <row r="26" spans="1:5" x14ac:dyDescent="0.25">
      <c r="A26" s="88">
        <v>139</v>
      </c>
      <c r="B26" s="88" t="s">
        <v>14</v>
      </c>
      <c r="C26" s="54">
        <f>SUMIF('MIR-IG'!$F$8:$F$207,CF!E26,'MIR-IG'!$AC$8:$AC$207)</f>
        <v>0</v>
      </c>
      <c r="E26" s="92" t="s">
        <v>1604</v>
      </c>
    </row>
    <row r="27" spans="1:5" x14ac:dyDescent="0.25">
      <c r="A27" s="114">
        <v>14</v>
      </c>
      <c r="B27" s="114" t="s">
        <v>638</v>
      </c>
      <c r="C27" s="38">
        <f>SUM(C28:C28)</f>
        <v>0</v>
      </c>
    </row>
    <row r="28" spans="1:5" x14ac:dyDescent="0.25">
      <c r="A28" s="88">
        <v>141</v>
      </c>
      <c r="B28" s="88" t="s">
        <v>638</v>
      </c>
      <c r="C28" s="54">
        <f>SUMIF('MIR-IG'!$F$8:$F$207,CF!E28,'MIR-IG'!$AC$8:$AC$207)</f>
        <v>0</v>
      </c>
      <c r="E28" s="92" t="s">
        <v>1594</v>
      </c>
    </row>
    <row r="29" spans="1:5" x14ac:dyDescent="0.25">
      <c r="A29" s="114">
        <v>15</v>
      </c>
      <c r="B29" s="114" t="s">
        <v>2467</v>
      </c>
      <c r="C29" s="38">
        <f>SUM(C30:C31)</f>
        <v>0</v>
      </c>
    </row>
    <row r="30" spans="1:5" x14ac:dyDescent="0.25">
      <c r="A30" s="88">
        <v>151</v>
      </c>
      <c r="B30" s="88" t="s">
        <v>2468</v>
      </c>
      <c r="C30" s="54">
        <f>SUMIF('MIR-IG'!$F$8:$F$207,CF!E30,'MIR-IG'!$AC$8:$AC$207)</f>
        <v>0</v>
      </c>
      <c r="E30" s="92" t="s">
        <v>1595</v>
      </c>
    </row>
    <row r="31" spans="1:5" x14ac:dyDescent="0.25">
      <c r="A31" s="88">
        <v>152</v>
      </c>
      <c r="B31" s="88" t="s">
        <v>640</v>
      </c>
      <c r="C31" s="54">
        <f>SUMIF('MIR-IG'!$F$8:$F$207,CF!E31,'MIR-IG'!$AC$8:$AC$207)</f>
        <v>0</v>
      </c>
      <c r="E31" s="92" t="s">
        <v>1596</v>
      </c>
    </row>
    <row r="32" spans="1:5" x14ac:dyDescent="0.25">
      <c r="A32" s="114">
        <v>16</v>
      </c>
      <c r="B32" s="114" t="s">
        <v>2469</v>
      </c>
      <c r="C32" s="38">
        <f>SUM(C33:C35)</f>
        <v>0</v>
      </c>
    </row>
    <row r="33" spans="1:5" x14ac:dyDescent="0.25">
      <c r="A33" s="88">
        <v>161</v>
      </c>
      <c r="B33" s="88" t="s">
        <v>458</v>
      </c>
      <c r="C33" s="54">
        <f>SUMIF('MIR-IG'!$F$8:$F$207,CF!E33,'MIR-IG'!$AC$8:$AC$207)</f>
        <v>0</v>
      </c>
      <c r="E33" s="92" t="s">
        <v>1606</v>
      </c>
    </row>
    <row r="34" spans="1:5" x14ac:dyDescent="0.25">
      <c r="A34" s="88">
        <v>162</v>
      </c>
      <c r="B34" s="88" t="s">
        <v>459</v>
      </c>
      <c r="C34" s="54">
        <f>SUMIF('MIR-IG'!$F$8:$F$207,CF!E34,'MIR-IG'!$AC$8:$AC$207)</f>
        <v>0</v>
      </c>
      <c r="E34" s="92" t="s">
        <v>1607</v>
      </c>
    </row>
    <row r="35" spans="1:5" x14ac:dyDescent="0.25">
      <c r="A35" s="88">
        <v>163</v>
      </c>
      <c r="B35" s="88" t="s">
        <v>641</v>
      </c>
      <c r="C35" s="54">
        <f>SUMIF('MIR-IG'!$F$8:$F$207,CF!E35,'MIR-IG'!$AC$8:$AC$207)</f>
        <v>0</v>
      </c>
      <c r="E35" s="92" t="s">
        <v>1608</v>
      </c>
    </row>
    <row r="36" spans="1:5" x14ac:dyDescent="0.25">
      <c r="A36" s="114">
        <v>17</v>
      </c>
      <c r="B36" s="114" t="s">
        <v>2470</v>
      </c>
      <c r="C36" s="38">
        <f>SUM(C37:C40)</f>
        <v>0</v>
      </c>
    </row>
    <row r="37" spans="1:5" x14ac:dyDescent="0.25">
      <c r="A37" s="88">
        <v>171</v>
      </c>
      <c r="B37" s="88" t="s">
        <v>461</v>
      </c>
      <c r="C37" s="54">
        <f>SUMIF('MIR-IG'!$F$8:$F$207,CF!E37,'MIR-IG'!$AC$8:$AC$207)</f>
        <v>0</v>
      </c>
      <c r="E37" s="92" t="s">
        <v>1558</v>
      </c>
    </row>
    <row r="38" spans="1:5" x14ac:dyDescent="0.25">
      <c r="A38" s="88">
        <v>172</v>
      </c>
      <c r="B38" s="88" t="s">
        <v>642</v>
      </c>
      <c r="C38" s="54">
        <f>SUMIF('MIR-IG'!$F$8:$F$207,CF!E38,'MIR-IG'!$AC$8:$AC$207)</f>
        <v>0</v>
      </c>
      <c r="E38" s="92" t="s">
        <v>1597</v>
      </c>
    </row>
    <row r="39" spans="1:5" x14ac:dyDescent="0.25">
      <c r="A39" s="88">
        <v>173</v>
      </c>
      <c r="B39" s="88" t="s">
        <v>643</v>
      </c>
      <c r="C39" s="54">
        <f>SUMIF('MIR-IG'!$F$8:$F$207,CF!E39,'MIR-IG'!$AC$8:$AC$207)</f>
        <v>0</v>
      </c>
      <c r="E39" s="92" t="s">
        <v>1598</v>
      </c>
    </row>
    <row r="40" spans="1:5" x14ac:dyDescent="0.25">
      <c r="A40" s="88">
        <v>174</v>
      </c>
      <c r="B40" s="88" t="s">
        <v>644</v>
      </c>
      <c r="C40" s="54">
        <f>SUMIF('MIR-IG'!$F$8:$F$207,CF!E40,'MIR-IG'!$AC$8:$AC$207)</f>
        <v>0</v>
      </c>
      <c r="E40" s="92" t="s">
        <v>1599</v>
      </c>
    </row>
    <row r="41" spans="1:5" x14ac:dyDescent="0.25">
      <c r="A41" s="114">
        <v>18</v>
      </c>
      <c r="B41" s="114" t="s">
        <v>203</v>
      </c>
      <c r="C41" s="38">
        <f>SUM(C42:C46)</f>
        <v>0</v>
      </c>
    </row>
    <row r="42" spans="1:5" x14ac:dyDescent="0.25">
      <c r="A42" s="88">
        <v>181</v>
      </c>
      <c r="B42" s="88" t="s">
        <v>645</v>
      </c>
      <c r="C42" s="54">
        <f>SUMIF('MIR-IG'!$F$8:$F$207,CF!E42,'MIR-IG'!$AC$8:$AC$207)</f>
        <v>0</v>
      </c>
      <c r="E42" s="92" t="s">
        <v>1600</v>
      </c>
    </row>
    <row r="43" spans="1:5" x14ac:dyDescent="0.25">
      <c r="A43" s="88">
        <v>182</v>
      </c>
      <c r="B43" s="88" t="s">
        <v>646</v>
      </c>
      <c r="C43" s="54">
        <f>SUMIF('MIR-IG'!$F$8:$F$207,CF!E43,'MIR-IG'!$AC$8:$AC$207)</f>
        <v>0</v>
      </c>
      <c r="E43" s="92" t="s">
        <v>1601</v>
      </c>
    </row>
    <row r="44" spans="1:5" x14ac:dyDescent="0.25">
      <c r="A44" s="88">
        <v>183</v>
      </c>
      <c r="B44" s="88" t="s">
        <v>647</v>
      </c>
      <c r="C44" s="54">
        <f>SUMIF('MIR-IG'!$F$8:$F$207,CF!E44,'MIR-IG'!$AC$8:$AC$207)</f>
        <v>0</v>
      </c>
      <c r="E44" s="92" t="s">
        <v>1602</v>
      </c>
    </row>
    <row r="45" spans="1:5" x14ac:dyDescent="0.25">
      <c r="A45" s="88">
        <v>184</v>
      </c>
      <c r="B45" s="88" t="s">
        <v>648</v>
      </c>
      <c r="C45" s="54">
        <f>SUMIF('MIR-IG'!$F$8:$F$207,CF!E45,'MIR-IG'!$AC$8:$AC$207)</f>
        <v>0</v>
      </c>
      <c r="E45" s="92" t="s">
        <v>1603</v>
      </c>
    </row>
    <row r="46" spans="1:5" x14ac:dyDescent="0.25">
      <c r="A46" s="88">
        <v>185</v>
      </c>
      <c r="B46" s="88" t="s">
        <v>14</v>
      </c>
      <c r="C46" s="54">
        <f>SUMIF('MIR-IG'!$F$8:$F$207,CF!E46,'MIR-IG'!$AC$8:$AC$207)</f>
        <v>0</v>
      </c>
      <c r="E46" s="92" t="s">
        <v>1559</v>
      </c>
    </row>
    <row r="47" spans="1:5" x14ac:dyDescent="0.25">
      <c r="A47" s="118">
        <v>2</v>
      </c>
      <c r="B47" s="118" t="s">
        <v>2471</v>
      </c>
      <c r="C47" s="69">
        <f>C48+C55+C63+C69+C74+C81+C91</f>
        <v>0</v>
      </c>
    </row>
    <row r="48" spans="1:5" x14ac:dyDescent="0.25">
      <c r="A48" s="114">
        <v>21</v>
      </c>
      <c r="B48" s="114" t="s">
        <v>2472</v>
      </c>
      <c r="C48" s="71">
        <f>SUM(C49:C54)</f>
        <v>0</v>
      </c>
    </row>
    <row r="49" spans="1:5" x14ac:dyDescent="0.25">
      <c r="A49" s="88">
        <v>211</v>
      </c>
      <c r="B49" s="88" t="s">
        <v>650</v>
      </c>
      <c r="C49" s="54">
        <f>SUMIF('MIR-IG'!$F$8:$F$207,CF!E49,'MIR-IG'!$AC$8:$AC$207)</f>
        <v>0</v>
      </c>
      <c r="E49" s="92" t="s">
        <v>1610</v>
      </c>
    </row>
    <row r="50" spans="1:5" x14ac:dyDescent="0.25">
      <c r="A50" s="88">
        <v>212</v>
      </c>
      <c r="B50" s="88" t="s">
        <v>651</v>
      </c>
      <c r="C50" s="54">
        <f>SUMIF('MIR-IG'!$F$8:$F$207,CF!E50,'MIR-IG'!$AC$8:$AC$207)</f>
        <v>0</v>
      </c>
      <c r="E50" s="92" t="s">
        <v>1611</v>
      </c>
    </row>
    <row r="51" spans="1:5" x14ac:dyDescent="0.25">
      <c r="A51" s="88">
        <v>213</v>
      </c>
      <c r="B51" s="88" t="s">
        <v>652</v>
      </c>
      <c r="C51" s="54">
        <f>SUMIF('MIR-IG'!$F$8:$F$207,CF!E51,'MIR-IG'!$AC$8:$AC$207)</f>
        <v>0</v>
      </c>
      <c r="E51" s="92" t="s">
        <v>1612</v>
      </c>
    </row>
    <row r="52" spans="1:5" x14ac:dyDescent="0.25">
      <c r="A52" s="88">
        <v>214</v>
      </c>
      <c r="B52" s="88" t="s">
        <v>653</v>
      </c>
      <c r="C52" s="54">
        <f>SUMIF('MIR-IG'!$F$8:$F$207,CF!E52,'MIR-IG'!$AC$8:$AC$207)</f>
        <v>0</v>
      </c>
      <c r="E52" s="92" t="s">
        <v>1613</v>
      </c>
    </row>
    <row r="53" spans="1:5" x14ac:dyDescent="0.25">
      <c r="A53" s="88">
        <v>215</v>
      </c>
      <c r="B53" s="88" t="s">
        <v>654</v>
      </c>
      <c r="C53" s="54">
        <f>SUMIF('MIR-IG'!$F$8:$F$207,CF!E53,'MIR-IG'!$AC$8:$AC$207)</f>
        <v>0</v>
      </c>
      <c r="E53" s="92" t="s">
        <v>1614</v>
      </c>
    </row>
    <row r="54" spans="1:5" x14ac:dyDescent="0.25">
      <c r="A54" s="88">
        <v>216</v>
      </c>
      <c r="B54" s="88" t="s">
        <v>655</v>
      </c>
      <c r="C54" s="54">
        <f>SUMIF('MIR-IG'!$F$8:$F$207,CF!E54,'MIR-IG'!$AC$8:$AC$207)</f>
        <v>0</v>
      </c>
      <c r="E54" s="92" t="s">
        <v>1615</v>
      </c>
    </row>
    <row r="55" spans="1:5" x14ac:dyDescent="0.25">
      <c r="A55" s="114">
        <v>22</v>
      </c>
      <c r="B55" s="114" t="s">
        <v>2473</v>
      </c>
      <c r="C55" s="73">
        <f>SUM(C56:C62)</f>
        <v>0</v>
      </c>
    </row>
    <row r="56" spans="1:5" x14ac:dyDescent="0.25">
      <c r="A56" s="88">
        <v>221</v>
      </c>
      <c r="B56" s="88" t="s">
        <v>656</v>
      </c>
      <c r="C56" s="54">
        <f>SUMIF('MIR-IG'!$F$8:$F$207,CF!E56,'MIR-IG'!$AC$8:$AC$207)</f>
        <v>0</v>
      </c>
      <c r="E56" s="92" t="s">
        <v>1560</v>
      </c>
    </row>
    <row r="57" spans="1:5" x14ac:dyDescent="0.25">
      <c r="A57" s="88">
        <v>222</v>
      </c>
      <c r="B57" s="88" t="s">
        <v>657</v>
      </c>
      <c r="C57" s="54">
        <f>SUMIF('MIR-IG'!$F$8:$F$207,CF!E57,'MIR-IG'!$AC$8:$AC$207)</f>
        <v>0</v>
      </c>
      <c r="E57" s="92" t="s">
        <v>1617</v>
      </c>
    </row>
    <row r="58" spans="1:5" x14ac:dyDescent="0.25">
      <c r="A58" s="88">
        <v>223</v>
      </c>
      <c r="B58" s="88" t="s">
        <v>658</v>
      </c>
      <c r="C58" s="54">
        <f>SUMIF('MIR-IG'!$F$8:$F$207,CF!E58,'MIR-IG'!$AC$8:$AC$207)</f>
        <v>0</v>
      </c>
      <c r="E58" s="92" t="s">
        <v>1618</v>
      </c>
    </row>
    <row r="59" spans="1:5" x14ac:dyDescent="0.25">
      <c r="A59" s="88">
        <v>224</v>
      </c>
      <c r="B59" s="88" t="s">
        <v>659</v>
      </c>
      <c r="C59" s="54">
        <f>SUMIF('MIR-IG'!$F$8:$F$207,CF!E59,'MIR-IG'!$AC$8:$AC$207)</f>
        <v>0</v>
      </c>
      <c r="E59" s="92" t="s">
        <v>1619</v>
      </c>
    </row>
    <row r="60" spans="1:5" x14ac:dyDescent="0.25">
      <c r="A60" s="88">
        <v>225</v>
      </c>
      <c r="B60" s="88" t="s">
        <v>464</v>
      </c>
      <c r="C60" s="54">
        <f>SUMIF('MIR-IG'!$F$8:$F$207,CF!E60,'MIR-IG'!$AC$8:$AC$207)</f>
        <v>0</v>
      </c>
      <c r="E60" s="92" t="s">
        <v>1561</v>
      </c>
    </row>
    <row r="61" spans="1:5" x14ac:dyDescent="0.25">
      <c r="A61" s="88">
        <v>226</v>
      </c>
      <c r="B61" s="88" t="s">
        <v>660</v>
      </c>
      <c r="C61" s="54">
        <f>SUMIF('MIR-IG'!$F$8:$F$207,CF!E61,'MIR-IG'!$AC$8:$AC$207)</f>
        <v>0</v>
      </c>
      <c r="E61" s="92" t="s">
        <v>1620</v>
      </c>
    </row>
    <row r="62" spans="1:5" x14ac:dyDescent="0.25">
      <c r="A62" s="88">
        <v>227</v>
      </c>
      <c r="B62" s="88" t="s">
        <v>661</v>
      </c>
      <c r="C62" s="54">
        <f>SUMIF('MIR-IG'!$F$8:$F$207,CF!E62,'MIR-IG'!$AC$8:$AC$207)</f>
        <v>0</v>
      </c>
      <c r="E62" s="92" t="s">
        <v>1621</v>
      </c>
    </row>
    <row r="63" spans="1:5" x14ac:dyDescent="0.25">
      <c r="A63" s="114">
        <v>23</v>
      </c>
      <c r="B63" s="114" t="s">
        <v>496</v>
      </c>
      <c r="C63" s="73">
        <f>SUM(C64:C68)</f>
        <v>0</v>
      </c>
    </row>
    <row r="64" spans="1:5" x14ac:dyDescent="0.25">
      <c r="A64" s="88">
        <v>231</v>
      </c>
      <c r="B64" s="88" t="s">
        <v>662</v>
      </c>
      <c r="C64" s="54">
        <f>SUMIF('MIR-IG'!$F$8:$F$207,CF!E64,'MIR-IG'!$AC$8:$AC$207)</f>
        <v>0</v>
      </c>
      <c r="E64" s="92" t="s">
        <v>1623</v>
      </c>
    </row>
    <row r="65" spans="1:5" x14ac:dyDescent="0.25">
      <c r="A65" s="88">
        <v>232</v>
      </c>
      <c r="B65" s="88" t="s">
        <v>663</v>
      </c>
      <c r="C65" s="54">
        <f>SUMIF('MIR-IG'!$F$8:$F$207,CF!E65,'MIR-IG'!$AC$8:$AC$207)</f>
        <v>0</v>
      </c>
      <c r="E65" s="92" t="s">
        <v>1624</v>
      </c>
    </row>
    <row r="66" spans="1:5" x14ac:dyDescent="0.25">
      <c r="A66" s="88">
        <v>233</v>
      </c>
      <c r="B66" s="88" t="s">
        <v>664</v>
      </c>
      <c r="C66" s="54">
        <f>SUMIF('MIR-IG'!$F$8:$F$207,CF!E66,'MIR-IG'!$AC$8:$AC$207)</f>
        <v>0</v>
      </c>
      <c r="E66" s="92" t="s">
        <v>1625</v>
      </c>
    </row>
    <row r="67" spans="1:5" x14ac:dyDescent="0.25">
      <c r="A67" s="88">
        <v>234</v>
      </c>
      <c r="B67" s="88" t="s">
        <v>665</v>
      </c>
      <c r="C67" s="54">
        <f>SUMIF('MIR-IG'!$F$8:$F$207,CF!E67,'MIR-IG'!$AC$8:$AC$207)</f>
        <v>0</v>
      </c>
      <c r="E67" s="92" t="s">
        <v>1626</v>
      </c>
    </row>
    <row r="68" spans="1:5" x14ac:dyDescent="0.25">
      <c r="A68" s="88">
        <v>235</v>
      </c>
      <c r="B68" s="88" t="s">
        <v>666</v>
      </c>
      <c r="C68" s="54">
        <f>SUMIF('MIR-IG'!$F$8:$F$207,CF!E68,'MIR-IG'!$AC$8:$AC$207)</f>
        <v>0</v>
      </c>
      <c r="E68" s="92" t="s">
        <v>1627</v>
      </c>
    </row>
    <row r="69" spans="1:5" x14ac:dyDescent="0.25">
      <c r="A69" s="122">
        <v>24</v>
      </c>
      <c r="B69" s="122" t="s">
        <v>2474</v>
      </c>
      <c r="C69" s="73">
        <f>SUM(C70:C73)</f>
        <v>0</v>
      </c>
    </row>
    <row r="70" spans="1:5" x14ac:dyDescent="0.25">
      <c r="A70" s="88">
        <v>241</v>
      </c>
      <c r="B70" s="88" t="s">
        <v>667</v>
      </c>
      <c r="C70" s="54">
        <f>SUMIF('MIR-IG'!$F$8:$F$207,CF!E70,'MIR-IG'!$AC$8:$AC$207)</f>
        <v>0</v>
      </c>
      <c r="E70" s="92" t="s">
        <v>1629</v>
      </c>
    </row>
    <row r="71" spans="1:5" x14ac:dyDescent="0.25">
      <c r="A71" s="88">
        <v>242</v>
      </c>
      <c r="B71" s="88" t="s">
        <v>467</v>
      </c>
      <c r="C71" s="54">
        <f>SUMIF('MIR-IG'!$F$8:$F$207,CF!E71,'MIR-IG'!$AC$8:$AC$207)</f>
        <v>0</v>
      </c>
      <c r="E71" s="92" t="s">
        <v>1562</v>
      </c>
    </row>
    <row r="72" spans="1:5" x14ac:dyDescent="0.25">
      <c r="A72" s="88">
        <v>243</v>
      </c>
      <c r="B72" s="88" t="s">
        <v>668</v>
      </c>
      <c r="C72" s="54">
        <f>SUMIF('MIR-IG'!$F$8:$F$207,CF!E72,'MIR-IG'!$AC$8:$AC$207)</f>
        <v>0</v>
      </c>
      <c r="E72" s="92" t="s">
        <v>1630</v>
      </c>
    </row>
    <row r="73" spans="1:5" x14ac:dyDescent="0.25">
      <c r="A73" s="88">
        <v>244</v>
      </c>
      <c r="B73" s="88" t="s">
        <v>669</v>
      </c>
      <c r="C73" s="54">
        <f>SUMIF('MIR-IG'!$F$8:$F$207,CF!E73,'MIR-IG'!$AC$8:$AC$207)</f>
        <v>0</v>
      </c>
      <c r="E73" s="92" t="s">
        <v>1631</v>
      </c>
    </row>
    <row r="74" spans="1:5" x14ac:dyDescent="0.25">
      <c r="A74" s="122">
        <v>25</v>
      </c>
      <c r="B74" s="122" t="s">
        <v>2475</v>
      </c>
      <c r="C74" s="73">
        <f>SUM(C75:C80)</f>
        <v>0</v>
      </c>
    </row>
    <row r="75" spans="1:5" x14ac:dyDescent="0.25">
      <c r="A75" s="88">
        <v>251</v>
      </c>
      <c r="B75" s="88" t="s">
        <v>670</v>
      </c>
      <c r="C75" s="54">
        <f>SUMIF('MIR-IG'!$F$8:$F$207,CF!E75,'MIR-IG'!$AC$8:$AC$207)</f>
        <v>0</v>
      </c>
      <c r="E75" s="92" t="s">
        <v>1633</v>
      </c>
    </row>
    <row r="76" spans="1:5" x14ac:dyDescent="0.25">
      <c r="A76" s="88">
        <v>252</v>
      </c>
      <c r="B76" s="88" t="s">
        <v>671</v>
      </c>
      <c r="C76" s="54">
        <f>SUMIF('MIR-IG'!$F$8:$F$207,CF!E76,'MIR-IG'!$AC$8:$AC$207)</f>
        <v>0</v>
      </c>
      <c r="E76" s="92" t="s">
        <v>1634</v>
      </c>
    </row>
    <row r="77" spans="1:5" x14ac:dyDescent="0.25">
      <c r="A77" s="88">
        <v>253</v>
      </c>
      <c r="B77" s="88" t="s">
        <v>672</v>
      </c>
      <c r="C77" s="54">
        <f>SUMIF('MIR-IG'!$F$8:$F$207,CF!E77,'MIR-IG'!$AC$8:$AC$207)</f>
        <v>0</v>
      </c>
      <c r="E77" s="92" t="s">
        <v>1635</v>
      </c>
    </row>
    <row r="78" spans="1:5" x14ac:dyDescent="0.25">
      <c r="A78" s="88">
        <v>254</v>
      </c>
      <c r="B78" s="88" t="s">
        <v>469</v>
      </c>
      <c r="C78" s="54">
        <f>SUMIF('MIR-IG'!$F$8:$F$207,CF!E78,'MIR-IG'!$AC$8:$AC$207)</f>
        <v>0</v>
      </c>
      <c r="E78" s="92" t="s">
        <v>1563</v>
      </c>
    </row>
    <row r="79" spans="1:5" x14ac:dyDescent="0.25">
      <c r="A79" s="88">
        <v>255</v>
      </c>
      <c r="B79" s="88" t="s">
        <v>673</v>
      </c>
      <c r="C79" s="54">
        <f>SUMIF('MIR-IG'!$F$8:$F$207,CF!E79,'MIR-IG'!$AC$8:$AC$207)</f>
        <v>0</v>
      </c>
      <c r="E79" s="92" t="s">
        <v>1636</v>
      </c>
    </row>
    <row r="80" spans="1:5" x14ac:dyDescent="0.25">
      <c r="A80" s="88">
        <v>256</v>
      </c>
      <c r="B80" s="88" t="s">
        <v>674</v>
      </c>
      <c r="C80" s="54">
        <f>SUMIF('MIR-IG'!$F$8:$F$207,CF!E80,'MIR-IG'!$AC$8:$AC$207)</f>
        <v>0</v>
      </c>
      <c r="E80" s="92" t="s">
        <v>1637</v>
      </c>
    </row>
    <row r="81" spans="1:5" x14ac:dyDescent="0.25">
      <c r="A81" s="122">
        <v>26</v>
      </c>
      <c r="B81" s="122" t="s">
        <v>2476</v>
      </c>
      <c r="C81" s="73">
        <f>SUM(C82:C90)</f>
        <v>0</v>
      </c>
    </row>
    <row r="82" spans="1:5" x14ac:dyDescent="0.25">
      <c r="A82" s="88">
        <v>261</v>
      </c>
      <c r="B82" s="88" t="s">
        <v>676</v>
      </c>
      <c r="C82" s="54">
        <f>SUMIF('MIR-IG'!$F$8:$F$207,CF!E82,'MIR-IG'!$AC$8:$AC$207)</f>
        <v>0</v>
      </c>
      <c r="E82" s="92" t="s">
        <v>1639</v>
      </c>
    </row>
    <row r="83" spans="1:5" x14ac:dyDescent="0.25">
      <c r="A83" s="88">
        <v>262</v>
      </c>
      <c r="B83" s="88" t="s">
        <v>677</v>
      </c>
      <c r="C83" s="54">
        <f>SUMIF('MIR-IG'!$F$8:$F$207,CF!E83,'MIR-IG'!$AC$8:$AC$207)</f>
        <v>0</v>
      </c>
      <c r="E83" s="92" t="s">
        <v>1640</v>
      </c>
    </row>
    <row r="84" spans="1:5" x14ac:dyDescent="0.25">
      <c r="A84" s="88">
        <v>263</v>
      </c>
      <c r="B84" s="88" t="s">
        <v>678</v>
      </c>
      <c r="C84" s="54">
        <f>SUMIF('MIR-IG'!$F$8:$F$207,CF!E84,'MIR-IG'!$AC$8:$AC$207)</f>
        <v>0</v>
      </c>
      <c r="E84" s="92" t="s">
        <v>1641</v>
      </c>
    </row>
    <row r="85" spans="1:5" x14ac:dyDescent="0.25">
      <c r="A85" s="88">
        <v>264</v>
      </c>
      <c r="B85" s="88" t="s">
        <v>470</v>
      </c>
      <c r="C85" s="54">
        <f>SUMIF('MIR-IG'!$F$8:$F$207,CF!E85,'MIR-IG'!$AC$8:$AC$207)</f>
        <v>0</v>
      </c>
      <c r="E85" s="92" t="s">
        <v>1564</v>
      </c>
    </row>
    <row r="86" spans="1:5" x14ac:dyDescent="0.25">
      <c r="A86" s="88">
        <v>265</v>
      </c>
      <c r="B86" s="88" t="s">
        <v>679</v>
      </c>
      <c r="C86" s="54">
        <f>SUMIF('MIR-IG'!$F$8:$F$207,CF!E86,'MIR-IG'!$AC$8:$AC$207)</f>
        <v>0</v>
      </c>
      <c r="E86" s="92" t="s">
        <v>1642</v>
      </c>
    </row>
    <row r="87" spans="1:5" x14ac:dyDescent="0.25">
      <c r="A87" s="88">
        <v>266</v>
      </c>
      <c r="B87" s="88" t="s">
        <v>680</v>
      </c>
      <c r="C87" s="54">
        <f>SUMIF('MIR-IG'!$F$8:$F$207,CF!E87,'MIR-IG'!$AC$8:$AC$207)</f>
        <v>0</v>
      </c>
      <c r="E87" s="92" t="s">
        <v>1643</v>
      </c>
    </row>
    <row r="88" spans="1:5" x14ac:dyDescent="0.25">
      <c r="A88" s="88">
        <v>267</v>
      </c>
      <c r="B88" s="88" t="s">
        <v>471</v>
      </c>
      <c r="C88" s="54">
        <f>SUMIF('MIR-IG'!$F$8:$F$207,CF!E88,'MIR-IG'!$AC$8:$AC$207)</f>
        <v>0</v>
      </c>
      <c r="E88" s="92" t="s">
        <v>1565</v>
      </c>
    </row>
    <row r="89" spans="1:5" x14ac:dyDescent="0.25">
      <c r="A89" s="88">
        <v>268</v>
      </c>
      <c r="B89" s="88" t="s">
        <v>681</v>
      </c>
      <c r="C89" s="54">
        <f>SUMIF('MIR-IG'!$F$8:$F$207,CF!E89,'MIR-IG'!$AC$8:$AC$207)</f>
        <v>0</v>
      </c>
      <c r="E89" s="92" t="s">
        <v>1644</v>
      </c>
    </row>
    <row r="90" spans="1:5" x14ac:dyDescent="0.25">
      <c r="A90" s="88">
        <v>269</v>
      </c>
      <c r="B90" s="88" t="s">
        <v>682</v>
      </c>
      <c r="C90" s="54">
        <f>SUMIF('MIR-IG'!$F$8:$F$207,CF!E90,'MIR-IG'!$AC$8:$AC$207)</f>
        <v>0</v>
      </c>
      <c r="E90" s="92" t="s">
        <v>1645</v>
      </c>
    </row>
    <row r="91" spans="1:5" x14ac:dyDescent="0.25">
      <c r="A91" s="122">
        <v>27</v>
      </c>
      <c r="B91" s="122" t="s">
        <v>472</v>
      </c>
      <c r="C91" s="73">
        <f>SUM(C92:C92)</f>
        <v>0</v>
      </c>
    </row>
    <row r="92" spans="1:5" x14ac:dyDescent="0.25">
      <c r="A92" s="88">
        <v>271</v>
      </c>
      <c r="B92" s="88" t="s">
        <v>683</v>
      </c>
      <c r="C92" s="54">
        <f>SUMIF('MIR-IG'!$F$8:$F$207,CF!E92,'MIR-IG'!$AC$8:$AC$207)</f>
        <v>0</v>
      </c>
      <c r="E92" s="92" t="s">
        <v>1646</v>
      </c>
    </row>
    <row r="93" spans="1:5" x14ac:dyDescent="0.25">
      <c r="A93" s="112">
        <v>3</v>
      </c>
      <c r="B93" s="112" t="s">
        <v>2477</v>
      </c>
      <c r="C93" s="77">
        <f>C94+C97+C104+C111+C115+C122+C124+C127+C132</f>
        <v>0</v>
      </c>
    </row>
    <row r="94" spans="1:5" x14ac:dyDescent="0.25">
      <c r="A94" s="122">
        <v>31</v>
      </c>
      <c r="B94" s="122" t="s">
        <v>2478</v>
      </c>
      <c r="C94" s="73">
        <f>SUM(C95:C96)</f>
        <v>0</v>
      </c>
    </row>
    <row r="95" spans="1:5" x14ac:dyDescent="0.25">
      <c r="A95" s="88">
        <v>311</v>
      </c>
      <c r="B95" s="88" t="s">
        <v>684</v>
      </c>
      <c r="C95" s="54">
        <f>SUMIF('MIR-IG'!$F$8:$F$207,CF!E95,'MIR-IG'!$AC$8:$AC$207)</f>
        <v>0</v>
      </c>
      <c r="E95" s="92" t="s">
        <v>1647</v>
      </c>
    </row>
    <row r="96" spans="1:5" x14ac:dyDescent="0.25">
      <c r="A96" s="88">
        <v>312</v>
      </c>
      <c r="B96" s="88" t="s">
        <v>685</v>
      </c>
      <c r="C96" s="54">
        <f>SUMIF('MIR-IG'!$F$8:$F$207,CF!E96,'MIR-IG'!$AC$8:$AC$207)</f>
        <v>0</v>
      </c>
      <c r="E96" s="92" t="s">
        <v>1648</v>
      </c>
    </row>
    <row r="97" spans="1:5" x14ac:dyDescent="0.25">
      <c r="A97" s="122">
        <v>32</v>
      </c>
      <c r="B97" s="122" t="s">
        <v>2479</v>
      </c>
      <c r="C97" s="73">
        <f>SUM(C98:C103)</f>
        <v>0</v>
      </c>
    </row>
    <row r="98" spans="1:5" x14ac:dyDescent="0.25">
      <c r="A98" s="88">
        <v>321</v>
      </c>
      <c r="B98" s="88" t="s">
        <v>475</v>
      </c>
      <c r="C98" s="54">
        <f>SUMIF('MIR-IG'!$F$8:$F$207,CF!E98,'MIR-IG'!$AC$8:$AC$207)</f>
        <v>0</v>
      </c>
      <c r="E98" s="92" t="s">
        <v>1566</v>
      </c>
    </row>
    <row r="99" spans="1:5" x14ac:dyDescent="0.25">
      <c r="A99" s="88">
        <v>322</v>
      </c>
      <c r="B99" s="88" t="s">
        <v>476</v>
      </c>
      <c r="C99" s="54">
        <f>SUMIF('MIR-IG'!$F$8:$F$207,CF!E99,'MIR-IG'!$AC$8:$AC$207)</f>
        <v>0</v>
      </c>
      <c r="E99" s="92" t="s">
        <v>1567</v>
      </c>
    </row>
    <row r="100" spans="1:5" x14ac:dyDescent="0.25">
      <c r="A100" s="88">
        <v>323</v>
      </c>
      <c r="B100" s="88" t="s">
        <v>687</v>
      </c>
      <c r="C100" s="54">
        <f>SUMIF('MIR-IG'!$F$8:$F$207,CF!E100,'MIR-IG'!$AC$8:$AC$207)</f>
        <v>0</v>
      </c>
      <c r="E100" s="92" t="s">
        <v>1651</v>
      </c>
    </row>
    <row r="101" spans="1:5" x14ac:dyDescent="0.25">
      <c r="A101" s="88">
        <v>324</v>
      </c>
      <c r="B101" s="88" t="s">
        <v>477</v>
      </c>
      <c r="C101" s="54">
        <f>SUMIF('MIR-IG'!$F$8:$F$207,CF!E101,'MIR-IG'!$AC$8:$AC$207)</f>
        <v>0</v>
      </c>
      <c r="E101" s="92" t="s">
        <v>1568</v>
      </c>
    </row>
    <row r="102" spans="1:5" x14ac:dyDescent="0.25">
      <c r="A102" s="88">
        <v>325</v>
      </c>
      <c r="B102" s="88" t="s">
        <v>478</v>
      </c>
      <c r="C102" s="54">
        <f>SUMIF('MIR-IG'!$F$8:$F$207,CF!E102,'MIR-IG'!$AC$8:$AC$207)</f>
        <v>0</v>
      </c>
      <c r="E102" s="92" t="s">
        <v>1569</v>
      </c>
    </row>
    <row r="103" spans="1:5" x14ac:dyDescent="0.25">
      <c r="A103" s="88">
        <v>326</v>
      </c>
      <c r="B103" s="88" t="s">
        <v>688</v>
      </c>
      <c r="C103" s="54">
        <f>SUMIF('MIR-IG'!$F$8:$F$207,CF!E103,'MIR-IG'!$AC$8:$AC$207)</f>
        <v>0</v>
      </c>
      <c r="E103" s="92" t="s">
        <v>1652</v>
      </c>
    </row>
    <row r="104" spans="1:5" x14ac:dyDescent="0.25">
      <c r="A104" s="122">
        <v>33</v>
      </c>
      <c r="B104" s="122" t="s">
        <v>2480</v>
      </c>
      <c r="C104" s="73">
        <f>SUM(C105:C110)</f>
        <v>0</v>
      </c>
    </row>
    <row r="105" spans="1:5" x14ac:dyDescent="0.25">
      <c r="A105" s="88">
        <v>331</v>
      </c>
      <c r="B105" s="88" t="s">
        <v>690</v>
      </c>
      <c r="C105" s="54">
        <f>SUMIF('MIR-IG'!$F$8:$F$207,CF!E105,'MIR-IG'!$AC$8:$AC$207)</f>
        <v>0</v>
      </c>
      <c r="E105" s="92" t="s">
        <v>1655</v>
      </c>
    </row>
    <row r="106" spans="1:5" x14ac:dyDescent="0.25">
      <c r="A106" s="88">
        <v>332</v>
      </c>
      <c r="B106" s="88" t="s">
        <v>2481</v>
      </c>
      <c r="C106" s="54">
        <f>SUMIF('MIR-IG'!$F$8:$F$207,CF!E106,'MIR-IG'!$AC$8:$AC$207)</f>
        <v>0</v>
      </c>
      <c r="E106" s="92" t="s">
        <v>1656</v>
      </c>
    </row>
    <row r="107" spans="1:5" x14ac:dyDescent="0.25">
      <c r="A107" s="88">
        <v>333</v>
      </c>
      <c r="B107" s="88" t="s">
        <v>2482</v>
      </c>
      <c r="C107" s="54">
        <f>SUMIF('MIR-IG'!$F$8:$F$207,CF!E107,'MIR-IG'!$AC$8:$AC$207)</f>
        <v>0</v>
      </c>
      <c r="E107" s="92" t="s">
        <v>1657</v>
      </c>
    </row>
    <row r="108" spans="1:5" x14ac:dyDescent="0.25">
      <c r="A108" s="88">
        <v>334</v>
      </c>
      <c r="B108" s="88" t="s">
        <v>692</v>
      </c>
      <c r="C108" s="54">
        <f>SUMIF('MIR-IG'!$F$8:$F$207,CF!E108,'MIR-IG'!$AC$8:$AC$207)</f>
        <v>0</v>
      </c>
      <c r="E108" s="92" t="s">
        <v>1658</v>
      </c>
    </row>
    <row r="109" spans="1:5" x14ac:dyDescent="0.25">
      <c r="A109" s="88">
        <v>335</v>
      </c>
      <c r="B109" s="88" t="s">
        <v>480</v>
      </c>
      <c r="C109" s="54">
        <f>SUMIF('MIR-IG'!$F$8:$F$207,CF!E109,'MIR-IG'!$AC$8:$AC$207)</f>
        <v>0</v>
      </c>
      <c r="E109" s="92" t="s">
        <v>1570</v>
      </c>
    </row>
    <row r="110" spans="1:5" x14ac:dyDescent="0.25">
      <c r="A110" s="88">
        <v>336</v>
      </c>
      <c r="B110" s="88" t="s">
        <v>2483</v>
      </c>
      <c r="C110" s="54">
        <f>SUMIF('MIR-IG'!$F$8:$F$207,CF!E110,'MIR-IG'!$AC$8:$AC$207)</f>
        <v>0</v>
      </c>
      <c r="E110" s="92" t="s">
        <v>1659</v>
      </c>
    </row>
    <row r="111" spans="1:5" x14ac:dyDescent="0.25">
      <c r="A111" s="122">
        <v>34</v>
      </c>
      <c r="B111" s="122" t="s">
        <v>2484</v>
      </c>
      <c r="C111" s="73">
        <f>SUM(C112:C114)</f>
        <v>0</v>
      </c>
    </row>
    <row r="112" spans="1:5" x14ac:dyDescent="0.25">
      <c r="A112" s="88">
        <v>341</v>
      </c>
      <c r="B112" s="88" t="s">
        <v>693</v>
      </c>
      <c r="C112" s="54">
        <f>SUMIF('MIR-IG'!$F$8:$F$207,CF!E112,'MIR-IG'!$AC$8:$AC$207)</f>
        <v>0</v>
      </c>
      <c r="E112" s="92" t="s">
        <v>1661</v>
      </c>
    </row>
    <row r="113" spans="1:5" x14ac:dyDescent="0.25">
      <c r="A113" s="88">
        <v>342</v>
      </c>
      <c r="B113" s="88" t="s">
        <v>483</v>
      </c>
      <c r="C113" s="54">
        <f>SUMIF('MIR-IG'!$F$8:$F$207,CF!E113,'MIR-IG'!$AC$8:$AC$207)</f>
        <v>0</v>
      </c>
      <c r="E113" s="92" t="s">
        <v>1571</v>
      </c>
    </row>
    <row r="114" spans="1:5" x14ac:dyDescent="0.25">
      <c r="A114" s="88">
        <v>343</v>
      </c>
      <c r="B114" s="88" t="s">
        <v>484</v>
      </c>
      <c r="C114" s="54">
        <f>SUMIF('MIR-IG'!$F$8:$F$207,CF!E114,'MIR-IG'!$AC$8:$AC$207)</f>
        <v>0</v>
      </c>
      <c r="E114" s="92" t="s">
        <v>1572</v>
      </c>
    </row>
    <row r="115" spans="1:5" x14ac:dyDescent="0.25">
      <c r="A115" s="122">
        <v>35</v>
      </c>
      <c r="B115" s="122" t="s">
        <v>2485</v>
      </c>
      <c r="C115" s="73">
        <f>SUM(C116:C121)</f>
        <v>0</v>
      </c>
    </row>
    <row r="116" spans="1:5" x14ac:dyDescent="0.25">
      <c r="A116" s="88">
        <v>351</v>
      </c>
      <c r="B116" s="88" t="s">
        <v>694</v>
      </c>
      <c r="C116" s="54">
        <f>SUMIF('MIR-IG'!$F$8:$F$207,CF!E116,'MIR-IG'!$AC$8:$AC$207)</f>
        <v>0</v>
      </c>
      <c r="E116" s="92" t="s">
        <v>1663</v>
      </c>
    </row>
    <row r="117" spans="1:5" x14ac:dyDescent="0.25">
      <c r="A117" s="88">
        <v>352</v>
      </c>
      <c r="B117" s="88" t="s">
        <v>695</v>
      </c>
      <c r="C117" s="54">
        <f>SUMIF('MIR-IG'!$F$8:$F$207,CF!E117,'MIR-IG'!$AC$8:$AC$207)</f>
        <v>0</v>
      </c>
      <c r="E117" s="92" t="s">
        <v>1664</v>
      </c>
    </row>
    <row r="118" spans="1:5" x14ac:dyDescent="0.25">
      <c r="A118" s="88">
        <v>353</v>
      </c>
      <c r="B118" s="88" t="s">
        <v>696</v>
      </c>
      <c r="C118" s="54">
        <f>SUMIF('MIR-IG'!$F$8:$F$207,CF!E118,'MIR-IG'!$AC$8:$AC$207)</f>
        <v>0</v>
      </c>
      <c r="E118" s="92" t="s">
        <v>1665</v>
      </c>
    </row>
    <row r="119" spans="1:5" x14ac:dyDescent="0.25">
      <c r="A119" s="88">
        <v>354</v>
      </c>
      <c r="B119" s="88" t="s">
        <v>697</v>
      </c>
      <c r="C119" s="54">
        <f>SUMIF('MIR-IG'!$F$8:$F$207,CF!E119,'MIR-IG'!$AC$8:$AC$207)</f>
        <v>0</v>
      </c>
      <c r="E119" s="92" t="s">
        <v>1666</v>
      </c>
    </row>
    <row r="120" spans="1:5" x14ac:dyDescent="0.25">
      <c r="A120" s="88">
        <v>355</v>
      </c>
      <c r="B120" s="88" t="s">
        <v>698</v>
      </c>
      <c r="C120" s="54">
        <f>SUMIF('MIR-IG'!$F$8:$F$207,CF!E120,'MIR-IG'!$AC$8:$AC$207)</f>
        <v>0</v>
      </c>
      <c r="E120" s="92" t="s">
        <v>1667</v>
      </c>
    </row>
    <row r="121" spans="1:5" x14ac:dyDescent="0.25">
      <c r="A121" s="88">
        <v>356</v>
      </c>
      <c r="B121" s="88" t="s">
        <v>699</v>
      </c>
      <c r="C121" s="54">
        <f>SUMIF('MIR-IG'!$F$8:$F$207,CF!E121,'MIR-IG'!$AC$8:$AC$207)</f>
        <v>0</v>
      </c>
      <c r="E121" s="92" t="s">
        <v>1668</v>
      </c>
    </row>
    <row r="122" spans="1:5" x14ac:dyDescent="0.25">
      <c r="A122" s="122">
        <v>36</v>
      </c>
      <c r="B122" s="122" t="s">
        <v>486</v>
      </c>
      <c r="C122" s="73">
        <f>SUM(C123:C123)</f>
        <v>0</v>
      </c>
    </row>
    <row r="123" spans="1:5" x14ac:dyDescent="0.25">
      <c r="A123" s="88">
        <v>361</v>
      </c>
      <c r="B123" s="88" t="s">
        <v>486</v>
      </c>
      <c r="C123" s="54">
        <f>SUMIF('MIR-IG'!$F$8:$F$207,CF!E123,'MIR-IG'!$AC$8:$AC$207)</f>
        <v>0</v>
      </c>
      <c r="E123" s="92" t="s">
        <v>1573</v>
      </c>
    </row>
    <row r="124" spans="1:5" x14ac:dyDescent="0.25">
      <c r="A124" s="122">
        <v>37</v>
      </c>
      <c r="B124" s="122" t="s">
        <v>488</v>
      </c>
      <c r="C124" s="73">
        <f>SUM(C125:C126)</f>
        <v>0</v>
      </c>
    </row>
    <row r="125" spans="1:5" x14ac:dyDescent="0.25">
      <c r="A125" s="88">
        <v>371</v>
      </c>
      <c r="B125" s="88" t="s">
        <v>488</v>
      </c>
      <c r="C125" s="54">
        <f>SUMIF('MIR-IG'!$F$8:$F$207,CF!E125,'MIR-IG'!$AC$8:$AC$207)</f>
        <v>0</v>
      </c>
      <c r="E125" s="92" t="s">
        <v>1574</v>
      </c>
    </row>
    <row r="126" spans="1:5" x14ac:dyDescent="0.25">
      <c r="A126" s="88">
        <v>372</v>
      </c>
      <c r="B126" s="88" t="s">
        <v>701</v>
      </c>
      <c r="C126" s="54">
        <f>SUMIF('MIR-IG'!$F$8:$F$207,CF!E126,'MIR-IG'!$AC$8:$AC$207)</f>
        <v>0</v>
      </c>
      <c r="E126" s="92" t="s">
        <v>1671</v>
      </c>
    </row>
    <row r="127" spans="1:5" x14ac:dyDescent="0.25">
      <c r="A127" s="122">
        <v>38</v>
      </c>
      <c r="B127" s="122" t="s">
        <v>2486</v>
      </c>
      <c r="C127" s="73">
        <f>SUM(C128:C131)</f>
        <v>0</v>
      </c>
    </row>
    <row r="128" spans="1:5" x14ac:dyDescent="0.25">
      <c r="A128" s="88">
        <v>381</v>
      </c>
      <c r="B128" s="88" t="s">
        <v>702</v>
      </c>
      <c r="C128" s="54">
        <f>SUMIF('MIR-IG'!$F$8:$F$207,CF!E128,'MIR-IG'!$AC$8:$AC$207)</f>
        <v>0</v>
      </c>
      <c r="E128" s="92" t="s">
        <v>1673</v>
      </c>
    </row>
    <row r="129" spans="1:5" x14ac:dyDescent="0.25">
      <c r="A129" s="88">
        <v>382</v>
      </c>
      <c r="B129" s="88" t="s">
        <v>703</v>
      </c>
      <c r="C129" s="54">
        <f>SUMIF('MIR-IG'!$F$8:$F$207,CF!E129,'MIR-IG'!$AC$8:$AC$207)</f>
        <v>0</v>
      </c>
      <c r="E129" s="92" t="s">
        <v>1674</v>
      </c>
    </row>
    <row r="130" spans="1:5" x14ac:dyDescent="0.25">
      <c r="A130" s="88">
        <v>383</v>
      </c>
      <c r="B130" s="88" t="s">
        <v>704</v>
      </c>
      <c r="C130" s="54">
        <f>SUMIF('MIR-IG'!$F$8:$F$207,CF!E130,'MIR-IG'!$AC$8:$AC$207)</f>
        <v>0</v>
      </c>
      <c r="E130" s="92" t="s">
        <v>1675</v>
      </c>
    </row>
    <row r="131" spans="1:5" x14ac:dyDescent="0.25">
      <c r="A131" s="88">
        <v>384</v>
      </c>
      <c r="B131" s="88" t="s">
        <v>490</v>
      </c>
      <c r="C131" s="54">
        <f>SUMIF('MIR-IG'!$F$8:$F$207,CF!E131,'MIR-IG'!$AC$8:$AC$207)</f>
        <v>0</v>
      </c>
      <c r="E131" s="92" t="s">
        <v>1575</v>
      </c>
    </row>
    <row r="132" spans="1:5" x14ac:dyDescent="0.25">
      <c r="A132" s="122">
        <v>39</v>
      </c>
      <c r="B132" s="122" t="s">
        <v>2487</v>
      </c>
      <c r="C132" s="73">
        <f>SUM(C133:C135)</f>
        <v>0</v>
      </c>
    </row>
    <row r="133" spans="1:5" x14ac:dyDescent="0.25">
      <c r="A133" s="88">
        <v>391</v>
      </c>
      <c r="B133" s="88" t="s">
        <v>705</v>
      </c>
      <c r="C133" s="54">
        <f>SUMIF('MIR-IG'!$F$8:$F$207,CF!E133,'MIR-IG'!$AC$8:$AC$207)</f>
        <v>0</v>
      </c>
      <c r="E133" s="92" t="s">
        <v>1677</v>
      </c>
    </row>
    <row r="134" spans="1:5" x14ac:dyDescent="0.25">
      <c r="A134" s="88">
        <v>392</v>
      </c>
      <c r="B134" s="88" t="s">
        <v>2488</v>
      </c>
      <c r="C134" s="54">
        <f>SUMIF('MIR-IG'!$F$8:$F$207,CF!E134,'MIR-IG'!$AC$8:$AC$207)</f>
        <v>0</v>
      </c>
      <c r="E134" s="92" t="s">
        <v>1678</v>
      </c>
    </row>
    <row r="135" spans="1:5" x14ac:dyDescent="0.25">
      <c r="A135" s="88">
        <v>393</v>
      </c>
      <c r="B135" s="88" t="s">
        <v>707</v>
      </c>
      <c r="C135" s="54">
        <f>SUMIF('MIR-IG'!$F$8:$F$207,CF!E135,'MIR-IG'!$AC$8:$AC$207)</f>
        <v>0</v>
      </c>
      <c r="E135" s="92" t="s">
        <v>1679</v>
      </c>
    </row>
    <row r="136" spans="1:5" x14ac:dyDescent="0.25">
      <c r="A136" s="112">
        <v>4</v>
      </c>
      <c r="B136" s="112" t="s">
        <v>2489</v>
      </c>
      <c r="C136" s="77">
        <f>C137+C140+C144+C149</f>
        <v>0</v>
      </c>
    </row>
    <row r="137" spans="1:5" x14ac:dyDescent="0.25">
      <c r="A137" s="122">
        <v>41</v>
      </c>
      <c r="B137" s="122" t="s">
        <v>2490</v>
      </c>
      <c r="C137" s="73">
        <f>SUM(C138:C139)</f>
        <v>0</v>
      </c>
    </row>
    <row r="138" spans="1:5" x14ac:dyDescent="0.25">
      <c r="A138" s="88">
        <v>411</v>
      </c>
      <c r="B138" s="88" t="s">
        <v>708</v>
      </c>
      <c r="C138" s="54">
        <f>SUMIF('MIR-IG'!$F$8:$F$207,CF!E138,'MIR-IG'!$AC$8:$AC$207)</f>
        <v>0</v>
      </c>
      <c r="E138" s="92" t="s">
        <v>1682</v>
      </c>
    </row>
    <row r="139" spans="1:5" x14ac:dyDescent="0.25">
      <c r="A139" s="88">
        <v>412</v>
      </c>
      <c r="B139" s="88" t="s">
        <v>709</v>
      </c>
      <c r="C139" s="54">
        <f>SUMIF('MIR-IG'!$F$8:$F$207,CF!E139,'MIR-IG'!$AC$8:$AC$207)</f>
        <v>0</v>
      </c>
      <c r="E139" s="92" t="s">
        <v>1683</v>
      </c>
    </row>
    <row r="140" spans="1:5" ht="30" x14ac:dyDescent="0.25">
      <c r="A140" s="122">
        <v>42</v>
      </c>
      <c r="B140" s="122" t="s">
        <v>2491</v>
      </c>
      <c r="C140" s="73">
        <f>SUM(C141:C143)</f>
        <v>0</v>
      </c>
    </row>
    <row r="141" spans="1:5" x14ac:dyDescent="0.25">
      <c r="A141" s="88">
        <v>421</v>
      </c>
      <c r="B141" s="88" t="s">
        <v>711</v>
      </c>
      <c r="C141" s="54">
        <f>SUMIF('MIR-IG'!$F$8:$F$207,CF!E141,'MIR-IG'!$AC$8:$AC$207)</f>
        <v>0</v>
      </c>
      <c r="E141" s="92" t="s">
        <v>1685</v>
      </c>
    </row>
    <row r="142" spans="1:5" x14ac:dyDescent="0.25">
      <c r="A142" s="88">
        <v>422</v>
      </c>
      <c r="B142" s="88" t="s">
        <v>712</v>
      </c>
      <c r="C142" s="54">
        <f>SUMIF('MIR-IG'!$F$8:$F$207,CF!E142,'MIR-IG'!$AC$8:$AC$207)</f>
        <v>0</v>
      </c>
      <c r="E142" s="92" t="s">
        <v>1686</v>
      </c>
    </row>
    <row r="143" spans="1:5" x14ac:dyDescent="0.25">
      <c r="A143" s="88">
        <v>423</v>
      </c>
      <c r="B143" s="88" t="s">
        <v>713</v>
      </c>
      <c r="C143" s="54">
        <f>SUMIF('MIR-IG'!$F$8:$F$207,CF!E143,'MIR-IG'!$AC$8:$AC$207)</f>
        <v>0</v>
      </c>
      <c r="E143" s="92" t="s">
        <v>1687</v>
      </c>
    </row>
    <row r="144" spans="1:5" x14ac:dyDescent="0.25">
      <c r="A144" s="122">
        <v>43</v>
      </c>
      <c r="B144" s="122" t="s">
        <v>714</v>
      </c>
      <c r="C144" s="73">
        <f>SUM(C145:C148)</f>
        <v>0</v>
      </c>
    </row>
    <row r="145" spans="1:5" x14ac:dyDescent="0.25">
      <c r="A145" s="88">
        <v>431</v>
      </c>
      <c r="B145" s="88" t="s">
        <v>714</v>
      </c>
      <c r="C145" s="54">
        <f>SUMIF('MIR-IG'!$F$8:$F$207,CF!E145,'MIR-IG'!$AC$8:$AC$207)</f>
        <v>0</v>
      </c>
      <c r="E145" s="92" t="s">
        <v>1689</v>
      </c>
    </row>
    <row r="146" spans="1:5" x14ac:dyDescent="0.25">
      <c r="A146" s="88">
        <v>432</v>
      </c>
      <c r="B146" s="88" t="s">
        <v>495</v>
      </c>
      <c r="C146" s="54">
        <f>SUMIF('MIR-IG'!$F$8:$F$207,CF!E146,'MIR-IG'!$AC$8:$AC$207)</f>
        <v>0</v>
      </c>
      <c r="E146" s="92" t="s">
        <v>1576</v>
      </c>
    </row>
    <row r="147" spans="1:5" x14ac:dyDescent="0.25">
      <c r="A147" s="88">
        <v>433</v>
      </c>
      <c r="B147" s="88" t="s">
        <v>715</v>
      </c>
      <c r="C147" s="54">
        <f>SUMIF('MIR-IG'!$F$8:$F$207,CF!E147,'MIR-IG'!$AC$8:$AC$207)</f>
        <v>0</v>
      </c>
      <c r="E147" s="92" t="s">
        <v>1690</v>
      </c>
    </row>
    <row r="148" spans="1:5" x14ac:dyDescent="0.25">
      <c r="A148" s="88">
        <v>434</v>
      </c>
      <c r="B148" s="88" t="s">
        <v>716</v>
      </c>
      <c r="C148" s="54">
        <f>SUMIF('MIR-IG'!$F$8:$F$207,CF!E148,'MIR-IG'!$AC$8:$AC$207)</f>
        <v>0</v>
      </c>
      <c r="E148" s="92" t="s">
        <v>1577</v>
      </c>
    </row>
    <row r="149" spans="1:5" x14ac:dyDescent="0.25">
      <c r="A149" s="122">
        <v>44</v>
      </c>
      <c r="B149" s="122" t="s">
        <v>2492</v>
      </c>
      <c r="C149" s="73">
        <f>SUM(C150:C150)</f>
        <v>0</v>
      </c>
    </row>
    <row r="150" spans="1:5" x14ac:dyDescent="0.25">
      <c r="A150" s="88">
        <v>441</v>
      </c>
      <c r="B150" s="88" t="s">
        <v>2493</v>
      </c>
      <c r="C150" s="54">
        <f>SUMIF('MIR-IG'!$F$8:$F$207,CF!E150,'MIR-IG'!$AC$8:$AC$207)</f>
        <v>0</v>
      </c>
      <c r="E150" s="92" t="s">
        <v>1692</v>
      </c>
    </row>
    <row r="151" spans="1:5" x14ac:dyDescent="0.25">
      <c r="B151" s="90" t="s">
        <v>2163</v>
      </c>
      <c r="C151" s="33">
        <f>C8+C47+C93+C136</f>
        <v>282991130</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
      <c r="A9" s="207" t="s">
        <v>1808</v>
      </c>
      <c r="B9" s="191" t="s">
        <v>765</v>
      </c>
      <c r="C9" s="191" t="s">
        <v>808</v>
      </c>
      <c r="D9" s="208">
        <v>77116</v>
      </c>
      <c r="E9" s="208">
        <v>80609</v>
      </c>
      <c r="G9" s="237" t="s">
        <v>1051</v>
      </c>
      <c r="H9" s="191" t="s">
        <v>1023</v>
      </c>
      <c r="I9" s="191" t="s">
        <v>1550</v>
      </c>
      <c r="J9" s="191" t="s">
        <v>1584</v>
      </c>
      <c r="K9" s="191" t="s">
        <v>1589</v>
      </c>
    </row>
    <row r="10" spans="1:18" x14ac:dyDescent="0.2">
      <c r="A10" s="207" t="s">
        <v>1809</v>
      </c>
      <c r="B10" s="191" t="s">
        <v>813</v>
      </c>
      <c r="C10" s="191" t="s">
        <v>761</v>
      </c>
      <c r="D10" s="208">
        <v>19900</v>
      </c>
      <c r="E10" s="208">
        <v>21115</v>
      </c>
      <c r="G10" s="237" t="s">
        <v>1052</v>
      </c>
      <c r="H10" s="191" t="s">
        <v>1024</v>
      </c>
      <c r="I10" s="191" t="s">
        <v>1550</v>
      </c>
      <c r="J10" s="191" t="s">
        <v>1584</v>
      </c>
      <c r="K10" s="191" t="s">
        <v>1590</v>
      </c>
    </row>
    <row r="11" spans="1:18" x14ac:dyDescent="0.2">
      <c r="A11" s="207" t="s">
        <v>1810</v>
      </c>
      <c r="B11" s="191" t="s">
        <v>768</v>
      </c>
      <c r="C11" s="191" t="s">
        <v>756</v>
      </c>
      <c r="D11" s="208">
        <v>6717</v>
      </c>
      <c r="E11" s="208">
        <v>7758</v>
      </c>
      <c r="G11" s="237" t="s">
        <v>1053</v>
      </c>
      <c r="H11" s="191" t="s">
        <v>1025</v>
      </c>
      <c r="I11" s="191" t="s">
        <v>1550</v>
      </c>
      <c r="J11" s="191" t="s">
        <v>1584</v>
      </c>
      <c r="K11" s="191" t="s">
        <v>1591</v>
      </c>
    </row>
    <row r="12" spans="1:18" x14ac:dyDescent="0.2">
      <c r="A12" s="207" t="s">
        <v>1811</v>
      </c>
      <c r="B12" s="191" t="s">
        <v>769</v>
      </c>
      <c r="C12" s="191" t="s">
        <v>770</v>
      </c>
      <c r="D12" s="208">
        <v>5475</v>
      </c>
      <c r="E12" s="208">
        <v>5599</v>
      </c>
      <c r="G12" s="237" t="s">
        <v>1054</v>
      </c>
      <c r="H12" s="191" t="s">
        <v>1026</v>
      </c>
      <c r="I12" s="191" t="s">
        <v>1550</v>
      </c>
      <c r="J12" s="191" t="s">
        <v>1584</v>
      </c>
      <c r="K12" s="191" t="s">
        <v>1592</v>
      </c>
    </row>
    <row r="13" spans="1:18" x14ac:dyDescent="0.2">
      <c r="A13" s="207" t="s">
        <v>1812</v>
      </c>
      <c r="B13" s="191" t="s">
        <v>771</v>
      </c>
      <c r="C13" s="191" t="s">
        <v>809</v>
      </c>
      <c r="D13" s="208">
        <v>3899</v>
      </c>
      <c r="E13" s="208">
        <v>4176</v>
      </c>
      <c r="G13" s="237" t="s">
        <v>1055</v>
      </c>
      <c r="H13" s="191" t="s">
        <v>1027</v>
      </c>
      <c r="I13" s="191" t="s">
        <v>1550</v>
      </c>
      <c r="J13" s="191" t="s">
        <v>1584</v>
      </c>
      <c r="K13" s="191" t="s">
        <v>1593</v>
      </c>
    </row>
    <row r="14" spans="1:18" x14ac:dyDescent="0.2">
      <c r="A14" s="207" t="s">
        <v>1813</v>
      </c>
      <c r="B14" s="191" t="s">
        <v>773</v>
      </c>
      <c r="C14" s="191" t="s">
        <v>810</v>
      </c>
      <c r="D14" s="208">
        <v>60480</v>
      </c>
      <c r="E14" s="208">
        <v>64009</v>
      </c>
      <c r="G14" s="237" t="s">
        <v>1056</v>
      </c>
      <c r="H14" s="191" t="s">
        <v>1028</v>
      </c>
      <c r="I14" s="191" t="s">
        <v>1550</v>
      </c>
      <c r="J14" s="191" t="s">
        <v>1584</v>
      </c>
      <c r="K14" s="191" t="s">
        <v>1556</v>
      </c>
    </row>
    <row r="15" spans="1:18" x14ac:dyDescent="0.2">
      <c r="A15" s="207" t="s">
        <v>1814</v>
      </c>
      <c r="B15" s="191" t="s">
        <v>774</v>
      </c>
      <c r="C15" s="191" t="s">
        <v>756</v>
      </c>
      <c r="D15" s="208">
        <v>8264</v>
      </c>
      <c r="E15" s="208">
        <v>8689</v>
      </c>
      <c r="G15" s="237" t="s">
        <v>1057</v>
      </c>
      <c r="H15" s="191" t="s">
        <v>1029</v>
      </c>
      <c r="I15" s="191" t="s">
        <v>1550</v>
      </c>
      <c r="J15" s="191" t="s">
        <v>1584</v>
      </c>
      <c r="K15" s="191" t="s">
        <v>1557</v>
      </c>
    </row>
    <row r="16" spans="1:18" x14ac:dyDescent="0.2">
      <c r="A16" s="207" t="s">
        <v>1815</v>
      </c>
      <c r="B16" s="191" t="s">
        <v>775</v>
      </c>
      <c r="C16" s="191" t="s">
        <v>770</v>
      </c>
      <c r="D16" s="208">
        <v>60572</v>
      </c>
      <c r="E16" s="208">
        <v>64931</v>
      </c>
      <c r="G16" s="237" t="s">
        <v>1058</v>
      </c>
      <c r="H16" s="191" t="s">
        <v>1030</v>
      </c>
      <c r="I16" s="191" t="s">
        <v>1550</v>
      </c>
      <c r="J16" s="191" t="s">
        <v>1584</v>
      </c>
      <c r="K16" s="191" t="s">
        <v>1604</v>
      </c>
    </row>
    <row r="17" spans="1:11" x14ac:dyDescent="0.2">
      <c r="A17" s="207" t="s">
        <v>1816</v>
      </c>
      <c r="B17" s="191" t="s">
        <v>776</v>
      </c>
      <c r="C17" s="191" t="s">
        <v>767</v>
      </c>
      <c r="D17" s="208">
        <v>37963</v>
      </c>
      <c r="E17" s="208">
        <v>41552</v>
      </c>
      <c r="G17" s="237" t="s">
        <v>1059</v>
      </c>
      <c r="H17" s="191" t="s">
        <v>1031</v>
      </c>
      <c r="I17" s="191" t="s">
        <v>1550</v>
      </c>
      <c r="J17" s="191" t="s">
        <v>1580</v>
      </c>
      <c r="K17" s="191" t="s">
        <v>1594</v>
      </c>
    </row>
    <row r="18" spans="1:11" x14ac:dyDescent="0.2">
      <c r="A18" s="207" t="s">
        <v>1817</v>
      </c>
      <c r="B18" s="191" t="s">
        <v>777</v>
      </c>
      <c r="C18" s="191" t="s">
        <v>770</v>
      </c>
      <c r="D18" s="208">
        <v>12453</v>
      </c>
      <c r="E18" s="208">
        <v>12880</v>
      </c>
      <c r="G18" s="237" t="s">
        <v>1060</v>
      </c>
      <c r="H18" s="191" t="s">
        <v>1032</v>
      </c>
      <c r="I18" s="191" t="s">
        <v>1550</v>
      </c>
      <c r="J18" s="191" t="s">
        <v>1581</v>
      </c>
      <c r="K18" s="191" t="s">
        <v>1595</v>
      </c>
    </row>
    <row r="19" spans="1:11" x14ac:dyDescent="0.2">
      <c r="A19" s="207" t="s">
        <v>1818</v>
      </c>
      <c r="B19" s="191" t="s">
        <v>867</v>
      </c>
      <c r="C19" s="191" t="s">
        <v>767</v>
      </c>
      <c r="D19" s="208">
        <v>65055</v>
      </c>
      <c r="E19" s="208">
        <v>67937</v>
      </c>
      <c r="G19" s="237" t="s">
        <v>1061</v>
      </c>
      <c r="H19" s="191" t="s">
        <v>1033</v>
      </c>
      <c r="I19" s="191" t="s">
        <v>1550</v>
      </c>
      <c r="J19" s="191" t="s">
        <v>1581</v>
      </c>
      <c r="K19" s="191" t="s">
        <v>1596</v>
      </c>
    </row>
    <row r="20" spans="1:11" x14ac:dyDescent="0.2">
      <c r="A20" s="207" t="s">
        <v>1819</v>
      </c>
      <c r="B20" s="191" t="s">
        <v>778</v>
      </c>
      <c r="C20" s="191" t="s">
        <v>779</v>
      </c>
      <c r="D20" s="208">
        <v>7341</v>
      </c>
      <c r="E20" s="208">
        <v>7043</v>
      </c>
      <c r="G20" s="237" t="s">
        <v>1062</v>
      </c>
      <c r="H20" s="191" t="s">
        <v>1034</v>
      </c>
      <c r="I20" s="191" t="s">
        <v>1550</v>
      </c>
      <c r="J20" s="191" t="s">
        <v>1605</v>
      </c>
      <c r="K20" s="191" t="s">
        <v>1606</v>
      </c>
    </row>
    <row r="21" spans="1:11" x14ac:dyDescent="0.2">
      <c r="A21" s="207" t="s">
        <v>1820</v>
      </c>
      <c r="B21" s="191" t="s">
        <v>780</v>
      </c>
      <c r="C21" s="191" t="s">
        <v>809</v>
      </c>
      <c r="D21" s="208">
        <v>10303</v>
      </c>
      <c r="E21" s="208">
        <v>10940</v>
      </c>
      <c r="G21" s="237" t="s">
        <v>1063</v>
      </c>
      <c r="H21" s="191" t="s">
        <v>1035</v>
      </c>
      <c r="I21" s="191" t="s">
        <v>1550</v>
      </c>
      <c r="J21" s="191" t="s">
        <v>1605</v>
      </c>
      <c r="K21" s="191" t="s">
        <v>1607</v>
      </c>
    </row>
    <row r="22" spans="1:11" x14ac:dyDescent="0.2">
      <c r="A22" s="207" t="s">
        <v>1821</v>
      </c>
      <c r="B22" s="191" t="s">
        <v>782</v>
      </c>
      <c r="C22" s="191" t="s">
        <v>804</v>
      </c>
      <c r="D22" s="208">
        <v>21584</v>
      </c>
      <c r="E22" s="208">
        <v>20548</v>
      </c>
      <c r="G22" s="237" t="s">
        <v>1064</v>
      </c>
      <c r="H22" s="191" t="s">
        <v>1036</v>
      </c>
      <c r="I22" s="191" t="s">
        <v>1550</v>
      </c>
      <c r="J22" s="191" t="s">
        <v>1605</v>
      </c>
      <c r="K22" s="191" t="s">
        <v>1608</v>
      </c>
    </row>
    <row r="23" spans="1:11" x14ac:dyDescent="0.2">
      <c r="A23" s="207" t="s">
        <v>1822</v>
      </c>
      <c r="B23" s="191" t="s">
        <v>788</v>
      </c>
      <c r="C23" s="191" t="s">
        <v>804</v>
      </c>
      <c r="D23" s="208">
        <v>41300</v>
      </c>
      <c r="E23" s="208">
        <v>40139</v>
      </c>
      <c r="G23" s="237" t="s">
        <v>1065</v>
      </c>
      <c r="H23" s="191" t="s">
        <v>1037</v>
      </c>
      <c r="I23" s="191" t="s">
        <v>1550</v>
      </c>
      <c r="J23" s="191" t="s">
        <v>1582</v>
      </c>
      <c r="K23" s="191" t="s">
        <v>1558</v>
      </c>
    </row>
    <row r="24" spans="1:11" x14ac:dyDescent="0.2">
      <c r="A24" s="207" t="s">
        <v>1823</v>
      </c>
      <c r="B24" s="191" t="s">
        <v>957</v>
      </c>
      <c r="C24" s="191" t="s">
        <v>758</v>
      </c>
      <c r="D24" s="208">
        <v>105423</v>
      </c>
      <c r="E24" s="208">
        <v>115141</v>
      </c>
      <c r="G24" s="237" t="s">
        <v>1066</v>
      </c>
      <c r="H24" s="191" t="s">
        <v>1038</v>
      </c>
      <c r="I24" s="191" t="s">
        <v>1550</v>
      </c>
      <c r="J24" s="191" t="s">
        <v>1582</v>
      </c>
      <c r="K24" s="191" t="s">
        <v>1597</v>
      </c>
    </row>
    <row r="25" spans="1:11" x14ac:dyDescent="0.2">
      <c r="A25" s="207" t="s">
        <v>1824</v>
      </c>
      <c r="B25" s="191" t="s">
        <v>789</v>
      </c>
      <c r="C25" s="191" t="s">
        <v>756</v>
      </c>
      <c r="D25" s="208">
        <v>26687</v>
      </c>
      <c r="E25" s="208">
        <v>29267</v>
      </c>
      <c r="G25" s="237" t="s">
        <v>1067</v>
      </c>
      <c r="H25" s="191" t="s">
        <v>1039</v>
      </c>
      <c r="I25" s="191" t="s">
        <v>1550</v>
      </c>
      <c r="J25" s="191" t="s">
        <v>1582</v>
      </c>
      <c r="K25" s="191" t="s">
        <v>1598</v>
      </c>
    </row>
    <row r="26" spans="1:11" x14ac:dyDescent="0.2">
      <c r="A26" s="207" t="s">
        <v>1825</v>
      </c>
      <c r="B26" s="191" t="s">
        <v>790</v>
      </c>
      <c r="C26" s="191" t="s">
        <v>779</v>
      </c>
      <c r="D26" s="208">
        <v>17865</v>
      </c>
      <c r="E26" s="208">
        <v>19689</v>
      </c>
      <c r="G26" s="237" t="s">
        <v>1068</v>
      </c>
      <c r="H26" s="191" t="s">
        <v>1040</v>
      </c>
      <c r="I26" s="191" t="s">
        <v>1550</v>
      </c>
      <c r="J26" s="191" t="s">
        <v>1582</v>
      </c>
      <c r="K26" s="191" t="s">
        <v>1599</v>
      </c>
    </row>
    <row r="27" spans="1:11" x14ac:dyDescent="0.2">
      <c r="A27" s="207" t="s">
        <v>1826</v>
      </c>
      <c r="B27" s="191" t="s">
        <v>791</v>
      </c>
      <c r="C27" s="191" t="s">
        <v>785</v>
      </c>
      <c r="D27" s="208">
        <v>5933</v>
      </c>
      <c r="E27" s="208">
        <v>6334</v>
      </c>
      <c r="G27" s="237" t="s">
        <v>1069</v>
      </c>
      <c r="H27" s="191" t="s">
        <v>1041</v>
      </c>
      <c r="I27" s="191" t="s">
        <v>1550</v>
      </c>
      <c r="J27" s="191" t="s">
        <v>1583</v>
      </c>
      <c r="K27" s="191" t="s">
        <v>1600</v>
      </c>
    </row>
    <row r="28" spans="1:11" x14ac:dyDescent="0.2">
      <c r="A28" s="207" t="s">
        <v>1827</v>
      </c>
      <c r="B28" s="191" t="s">
        <v>803</v>
      </c>
      <c r="C28" s="191" t="s">
        <v>804</v>
      </c>
      <c r="D28" s="208">
        <v>18138</v>
      </c>
      <c r="E28" s="208">
        <v>18370</v>
      </c>
      <c r="G28" s="237" t="s">
        <v>1070</v>
      </c>
      <c r="H28" s="191" t="s">
        <v>1042</v>
      </c>
      <c r="I28" s="191" t="s">
        <v>1550</v>
      </c>
      <c r="J28" s="191" t="s">
        <v>1583</v>
      </c>
      <c r="K28" s="191" t="s">
        <v>1601</v>
      </c>
    </row>
    <row r="29" spans="1:11" x14ac:dyDescent="0.2">
      <c r="A29" s="207" t="s">
        <v>1828</v>
      </c>
      <c r="B29" s="191" t="s">
        <v>805</v>
      </c>
      <c r="C29" s="191" t="s">
        <v>770</v>
      </c>
      <c r="D29" s="208">
        <v>2120</v>
      </c>
      <c r="E29" s="208">
        <v>2166</v>
      </c>
      <c r="G29" s="237" t="s">
        <v>1071</v>
      </c>
      <c r="H29" s="191" t="s">
        <v>1043</v>
      </c>
      <c r="I29" s="191" t="s">
        <v>1550</v>
      </c>
      <c r="J29" s="191" t="s">
        <v>1583</v>
      </c>
      <c r="K29" s="191" t="s">
        <v>1602</v>
      </c>
    </row>
    <row r="30" spans="1:11" x14ac:dyDescent="0.2">
      <c r="A30" s="207" t="s">
        <v>1829</v>
      </c>
      <c r="B30" s="191" t="s">
        <v>806</v>
      </c>
      <c r="C30" s="191" t="s">
        <v>759</v>
      </c>
      <c r="D30" s="208">
        <v>17980</v>
      </c>
      <c r="E30" s="208">
        <v>17820</v>
      </c>
      <c r="G30" s="237" t="s">
        <v>1072</v>
      </c>
      <c r="H30" s="191" t="s">
        <v>1044</v>
      </c>
      <c r="I30" s="191" t="s">
        <v>1550</v>
      </c>
      <c r="J30" s="191" t="s">
        <v>1583</v>
      </c>
      <c r="K30" s="191" t="s">
        <v>1603</v>
      </c>
    </row>
    <row r="31" spans="1:11" x14ac:dyDescent="0.2">
      <c r="A31" s="207" t="s">
        <v>1830</v>
      </c>
      <c r="B31" s="191" t="s">
        <v>784</v>
      </c>
      <c r="C31" s="191" t="s">
        <v>785</v>
      </c>
      <c r="D31" s="208">
        <v>50738</v>
      </c>
      <c r="E31" s="208">
        <v>55196</v>
      </c>
      <c r="G31" s="237" t="s">
        <v>1073</v>
      </c>
      <c r="H31" s="191" t="s">
        <v>1045</v>
      </c>
      <c r="I31" s="191" t="s">
        <v>1550</v>
      </c>
      <c r="J31" s="191" t="s">
        <v>1583</v>
      </c>
      <c r="K31" s="191" t="s">
        <v>1559</v>
      </c>
    </row>
    <row r="32" spans="1:11" x14ac:dyDescent="0.2">
      <c r="A32" s="207" t="s">
        <v>1831</v>
      </c>
      <c r="B32" s="191" t="s">
        <v>786</v>
      </c>
      <c r="C32" s="191" t="s">
        <v>779</v>
      </c>
      <c r="D32" s="208">
        <v>3383</v>
      </c>
      <c r="E32" s="208">
        <v>3270</v>
      </c>
      <c r="G32" s="237" t="s">
        <v>1074</v>
      </c>
      <c r="H32" s="191" t="s">
        <v>1046</v>
      </c>
      <c r="I32" s="191" t="s">
        <v>1578</v>
      </c>
      <c r="J32" s="191" t="s">
        <v>1609</v>
      </c>
      <c r="K32" s="191" t="s">
        <v>1610</v>
      </c>
    </row>
    <row r="33" spans="1:11" x14ac:dyDescent="0.2">
      <c r="A33" s="207" t="s">
        <v>1832</v>
      </c>
      <c r="B33" s="191" t="s">
        <v>787</v>
      </c>
      <c r="C33" s="191" t="s">
        <v>770</v>
      </c>
      <c r="D33" s="208">
        <v>6102</v>
      </c>
      <c r="E33" s="208">
        <v>5983</v>
      </c>
      <c r="G33" s="237" t="s">
        <v>1075</v>
      </c>
      <c r="H33" s="191" t="s">
        <v>1047</v>
      </c>
      <c r="I33" s="191" t="s">
        <v>1578</v>
      </c>
      <c r="J33" s="191" t="s">
        <v>1609</v>
      </c>
      <c r="K33" s="191" t="s">
        <v>1611</v>
      </c>
    </row>
    <row r="34" spans="1:11" x14ac:dyDescent="0.2">
      <c r="A34" s="207" t="s">
        <v>1833</v>
      </c>
      <c r="B34" s="191" t="s">
        <v>807</v>
      </c>
      <c r="C34" s="191" t="s">
        <v>767</v>
      </c>
      <c r="D34" s="208">
        <v>21479</v>
      </c>
      <c r="E34" s="208">
        <v>21226</v>
      </c>
      <c r="G34" s="237" t="s">
        <v>1076</v>
      </c>
      <c r="H34" s="191" t="s">
        <v>1048</v>
      </c>
      <c r="I34" s="191" t="s">
        <v>1578</v>
      </c>
      <c r="J34" s="191" t="s">
        <v>1609</v>
      </c>
      <c r="K34" s="191" t="s">
        <v>1612</v>
      </c>
    </row>
    <row r="35" spans="1:11" x14ac:dyDescent="0.2">
      <c r="A35" s="207" t="s">
        <v>1834</v>
      </c>
      <c r="B35" s="191" t="s">
        <v>812</v>
      </c>
      <c r="C35" s="191" t="s">
        <v>770</v>
      </c>
      <c r="D35" s="208">
        <v>2082</v>
      </c>
      <c r="E35" s="208">
        <v>1981</v>
      </c>
      <c r="G35" s="237" t="s">
        <v>1129</v>
      </c>
      <c r="H35" s="191" t="s">
        <v>1176</v>
      </c>
      <c r="I35" s="191" t="s">
        <v>1578</v>
      </c>
      <c r="J35" s="191" t="s">
        <v>1609</v>
      </c>
      <c r="K35" s="191" t="s">
        <v>1613</v>
      </c>
    </row>
    <row r="36" spans="1:11" x14ac:dyDescent="0.2">
      <c r="A36" s="207" t="s">
        <v>1835</v>
      </c>
      <c r="B36" s="191" t="s">
        <v>817</v>
      </c>
      <c r="C36" s="191" t="s">
        <v>1014</v>
      </c>
      <c r="D36" s="208">
        <v>53555</v>
      </c>
      <c r="E36" s="208">
        <v>53039</v>
      </c>
      <c r="G36" s="237" t="s">
        <v>1130</v>
      </c>
      <c r="H36" s="191" t="s">
        <v>1078</v>
      </c>
      <c r="I36" s="191" t="s">
        <v>1578</v>
      </c>
      <c r="J36" s="191" t="s">
        <v>1609</v>
      </c>
      <c r="K36" s="191" t="s">
        <v>1614</v>
      </c>
    </row>
    <row r="37" spans="1:11" x14ac:dyDescent="0.2">
      <c r="A37" s="207" t="s">
        <v>1836</v>
      </c>
      <c r="B37" s="191" t="s">
        <v>818</v>
      </c>
      <c r="C37" s="191" t="s">
        <v>761</v>
      </c>
      <c r="D37" s="208">
        <v>19847</v>
      </c>
      <c r="E37" s="208">
        <v>20011</v>
      </c>
      <c r="G37" s="237" t="s">
        <v>1131</v>
      </c>
      <c r="H37" s="191" t="s">
        <v>1079</v>
      </c>
      <c r="I37" s="191" t="s">
        <v>1578</v>
      </c>
      <c r="J37" s="191" t="s">
        <v>1609</v>
      </c>
      <c r="K37" s="191" t="s">
        <v>1615</v>
      </c>
    </row>
    <row r="38" spans="1:11" x14ac:dyDescent="0.2">
      <c r="A38" s="207" t="s">
        <v>1837</v>
      </c>
      <c r="B38" s="191" t="s">
        <v>814</v>
      </c>
      <c r="C38" s="191" t="s">
        <v>770</v>
      </c>
      <c r="D38" s="208">
        <v>23845</v>
      </c>
      <c r="E38" s="208">
        <v>25920</v>
      </c>
      <c r="G38" s="237" t="s">
        <v>1080</v>
      </c>
      <c r="H38" s="191" t="s">
        <v>1177</v>
      </c>
      <c r="I38" s="191" t="s">
        <v>1578</v>
      </c>
      <c r="J38" s="191" t="s">
        <v>1616</v>
      </c>
      <c r="K38" s="191" t="s">
        <v>1560</v>
      </c>
    </row>
    <row r="39" spans="1:11" x14ac:dyDescent="0.2">
      <c r="A39" s="207" t="s">
        <v>1838</v>
      </c>
      <c r="B39" s="191" t="s">
        <v>825</v>
      </c>
      <c r="C39" s="191" t="s">
        <v>772</v>
      </c>
      <c r="D39" s="208">
        <v>4184</v>
      </c>
      <c r="E39" s="208">
        <v>4199</v>
      </c>
      <c r="G39" s="237" t="s">
        <v>1081</v>
      </c>
      <c r="H39" s="191" t="s">
        <v>1178</v>
      </c>
      <c r="I39" s="191" t="s">
        <v>1578</v>
      </c>
      <c r="J39" s="191" t="s">
        <v>1616</v>
      </c>
      <c r="K39" s="191" t="s">
        <v>1617</v>
      </c>
    </row>
    <row r="40" spans="1:11" x14ac:dyDescent="0.2">
      <c r="A40" s="207" t="s">
        <v>1839</v>
      </c>
      <c r="B40" s="191" t="s">
        <v>826</v>
      </c>
      <c r="C40" s="191" t="s">
        <v>759</v>
      </c>
      <c r="D40" s="208">
        <v>1460148</v>
      </c>
      <c r="E40" s="208">
        <v>1385629</v>
      </c>
      <c r="G40" s="237" t="s">
        <v>1082</v>
      </c>
      <c r="H40" s="191" t="s">
        <v>1179</v>
      </c>
      <c r="I40" s="191" t="s">
        <v>1578</v>
      </c>
      <c r="J40" s="191" t="s">
        <v>1616</v>
      </c>
      <c r="K40" s="191" t="s">
        <v>1618</v>
      </c>
    </row>
    <row r="41" spans="1:11" x14ac:dyDescent="0.2">
      <c r="A41" s="207" t="s">
        <v>1840</v>
      </c>
      <c r="B41" s="191" t="s">
        <v>827</v>
      </c>
      <c r="C41" s="191" t="s">
        <v>761</v>
      </c>
      <c r="D41" s="208">
        <v>9761</v>
      </c>
      <c r="E41" s="208">
        <v>8732</v>
      </c>
      <c r="G41" s="237" t="s">
        <v>1083</v>
      </c>
      <c r="H41" s="191" t="s">
        <v>1180</v>
      </c>
      <c r="I41" s="191" t="s">
        <v>1578</v>
      </c>
      <c r="J41" s="191" t="s">
        <v>1616</v>
      </c>
      <c r="K41" s="191" t="s">
        <v>1619</v>
      </c>
    </row>
    <row r="42" spans="1:11" x14ac:dyDescent="0.2">
      <c r="A42" s="207" t="s">
        <v>1841</v>
      </c>
      <c r="B42" s="191" t="s">
        <v>828</v>
      </c>
      <c r="C42" s="191" t="s">
        <v>779</v>
      </c>
      <c r="D42" s="208">
        <v>5633</v>
      </c>
      <c r="E42" s="208">
        <v>5920</v>
      </c>
      <c r="G42" s="237" t="s">
        <v>1084</v>
      </c>
      <c r="H42" s="191" t="s">
        <v>1181</v>
      </c>
      <c r="I42" s="191" t="s">
        <v>1578</v>
      </c>
      <c r="J42" s="191" t="s">
        <v>1616</v>
      </c>
      <c r="K42" s="191" t="s">
        <v>1561</v>
      </c>
    </row>
    <row r="43" spans="1:11" x14ac:dyDescent="0.2">
      <c r="A43" s="207" t="s">
        <v>1842</v>
      </c>
      <c r="B43" s="191" t="s">
        <v>829</v>
      </c>
      <c r="C43" s="191" t="s">
        <v>779</v>
      </c>
      <c r="D43" s="208">
        <v>8787</v>
      </c>
      <c r="E43" s="208">
        <v>10015</v>
      </c>
      <c r="G43" s="237" t="s">
        <v>1085</v>
      </c>
      <c r="H43" s="191" t="s">
        <v>1182</v>
      </c>
      <c r="I43" s="191" t="s">
        <v>1578</v>
      </c>
      <c r="J43" s="191" t="s">
        <v>1616</v>
      </c>
      <c r="K43" s="191" t="s">
        <v>1620</v>
      </c>
    </row>
    <row r="44" spans="1:11" x14ac:dyDescent="0.2">
      <c r="A44" s="207" t="s">
        <v>1843</v>
      </c>
      <c r="B44" s="191" t="s">
        <v>868</v>
      </c>
      <c r="C44" s="191" t="s">
        <v>804</v>
      </c>
      <c r="D44" s="208">
        <v>24563</v>
      </c>
      <c r="E44" s="208">
        <v>23258</v>
      </c>
      <c r="G44" s="237" t="s">
        <v>1086</v>
      </c>
      <c r="H44" s="191" t="s">
        <v>1183</v>
      </c>
      <c r="I44" s="191" t="s">
        <v>1578</v>
      </c>
      <c r="J44" s="191" t="s">
        <v>1616</v>
      </c>
      <c r="K44" s="191" t="s">
        <v>1621</v>
      </c>
    </row>
    <row r="45" spans="1:11" x14ac:dyDescent="0.2">
      <c r="A45" s="207" t="s">
        <v>1844</v>
      </c>
      <c r="B45" s="191" t="s">
        <v>855</v>
      </c>
      <c r="C45" s="191" t="s">
        <v>759</v>
      </c>
      <c r="D45" s="208">
        <v>53045</v>
      </c>
      <c r="E45" s="208">
        <v>67969</v>
      </c>
      <c r="G45" s="237" t="s">
        <v>1087</v>
      </c>
      <c r="H45" s="191" t="s">
        <v>1184</v>
      </c>
      <c r="I45" s="191" t="s">
        <v>1578</v>
      </c>
      <c r="J45" s="191" t="s">
        <v>1622</v>
      </c>
      <c r="K45" s="191" t="s">
        <v>1623</v>
      </c>
    </row>
    <row r="46" spans="1:11" x14ac:dyDescent="0.2">
      <c r="A46" s="207" t="s">
        <v>1845</v>
      </c>
      <c r="B46" s="191" t="s">
        <v>856</v>
      </c>
      <c r="C46" s="191" t="s">
        <v>759</v>
      </c>
      <c r="D46" s="208">
        <v>19070</v>
      </c>
      <c r="E46" s="208">
        <v>20465</v>
      </c>
      <c r="G46" s="237" t="s">
        <v>1088</v>
      </c>
      <c r="H46" s="191" t="s">
        <v>1185</v>
      </c>
      <c r="I46" s="191" t="s">
        <v>1578</v>
      </c>
      <c r="J46" s="191" t="s">
        <v>1622</v>
      </c>
      <c r="K46" s="191" t="s">
        <v>1624</v>
      </c>
    </row>
    <row r="47" spans="1:11" x14ac:dyDescent="0.2">
      <c r="A47" s="207" t="s">
        <v>1846</v>
      </c>
      <c r="B47" s="191" t="s">
        <v>857</v>
      </c>
      <c r="C47" s="191" t="s">
        <v>808</v>
      </c>
      <c r="D47" s="208">
        <v>33777</v>
      </c>
      <c r="E47" s="208">
        <v>32678</v>
      </c>
      <c r="G47" s="237" t="s">
        <v>1089</v>
      </c>
      <c r="H47" s="191" t="s">
        <v>1186</v>
      </c>
      <c r="I47" s="191" t="s">
        <v>1578</v>
      </c>
      <c r="J47" s="191" t="s">
        <v>1622</v>
      </c>
      <c r="K47" s="191" t="s">
        <v>1625</v>
      </c>
    </row>
    <row r="48" spans="1:11" x14ac:dyDescent="0.2">
      <c r="A48" s="207" t="s">
        <v>1847</v>
      </c>
      <c r="B48" s="191" t="s">
        <v>858</v>
      </c>
      <c r="C48" s="191" t="s">
        <v>767</v>
      </c>
      <c r="D48" s="208">
        <v>24753</v>
      </c>
      <c r="E48" s="208">
        <v>24894</v>
      </c>
      <c r="G48" s="237" t="s">
        <v>1090</v>
      </c>
      <c r="H48" s="191" t="s">
        <v>1187</v>
      </c>
      <c r="I48" s="191" t="s">
        <v>1578</v>
      </c>
      <c r="J48" s="191" t="s">
        <v>1622</v>
      </c>
      <c r="K48" s="191" t="s">
        <v>1626</v>
      </c>
    </row>
    <row r="49" spans="1:11" x14ac:dyDescent="0.2">
      <c r="A49" s="207" t="s">
        <v>1848</v>
      </c>
      <c r="B49" s="191" t="s">
        <v>859</v>
      </c>
      <c r="C49" s="191" t="s">
        <v>808</v>
      </c>
      <c r="D49" s="208">
        <v>19469</v>
      </c>
      <c r="E49" s="208">
        <v>18982</v>
      </c>
      <c r="G49" s="237" t="s">
        <v>1091</v>
      </c>
      <c r="H49" s="191" t="s">
        <v>1188</v>
      </c>
      <c r="I49" s="191" t="s">
        <v>1578</v>
      </c>
      <c r="J49" s="191" t="s">
        <v>1622</v>
      </c>
      <c r="K49" s="191" t="s">
        <v>1627</v>
      </c>
    </row>
    <row r="50" spans="1:11" x14ac:dyDescent="0.2">
      <c r="A50" s="207" t="s">
        <v>1849</v>
      </c>
      <c r="B50" s="191" t="s">
        <v>860</v>
      </c>
      <c r="C50" s="191" t="s">
        <v>758</v>
      </c>
      <c r="D50" s="208">
        <v>9917</v>
      </c>
      <c r="E50" s="208">
        <v>9425</v>
      </c>
      <c r="G50" s="237" t="s">
        <v>1092</v>
      </c>
      <c r="H50" s="191" t="s">
        <v>1189</v>
      </c>
      <c r="I50" s="191" t="s">
        <v>1578</v>
      </c>
      <c r="J50" s="191" t="s">
        <v>1628</v>
      </c>
      <c r="K50" s="191" t="s">
        <v>1629</v>
      </c>
    </row>
    <row r="51" spans="1:11" x14ac:dyDescent="0.2">
      <c r="A51" s="207" t="s">
        <v>1850</v>
      </c>
      <c r="B51" s="191" t="s">
        <v>861</v>
      </c>
      <c r="C51" s="191" t="s">
        <v>785</v>
      </c>
      <c r="D51" s="208">
        <v>46521</v>
      </c>
      <c r="E51" s="208">
        <v>47105</v>
      </c>
      <c r="G51" s="237" t="s">
        <v>1093</v>
      </c>
      <c r="H51" s="191" t="s">
        <v>1190</v>
      </c>
      <c r="I51" s="191" t="s">
        <v>1578</v>
      </c>
      <c r="J51" s="191" t="s">
        <v>1628</v>
      </c>
      <c r="K51" s="191" t="s">
        <v>1562</v>
      </c>
    </row>
    <row r="52" spans="1:11" x14ac:dyDescent="0.2">
      <c r="A52" s="207" t="s">
        <v>1851</v>
      </c>
      <c r="B52" s="191" t="s">
        <v>862</v>
      </c>
      <c r="C52" s="191" t="s">
        <v>759</v>
      </c>
      <c r="D52" s="208">
        <v>17955</v>
      </c>
      <c r="E52" s="208">
        <v>30855</v>
      </c>
      <c r="G52" s="237" t="s">
        <v>1094</v>
      </c>
      <c r="H52" s="191" t="s">
        <v>1191</v>
      </c>
      <c r="I52" s="191" t="s">
        <v>1578</v>
      </c>
      <c r="J52" s="191" t="s">
        <v>1628</v>
      </c>
      <c r="K52" s="191" t="s">
        <v>1630</v>
      </c>
    </row>
    <row r="53" spans="1:11" x14ac:dyDescent="0.2">
      <c r="A53" s="207" t="s">
        <v>1852</v>
      </c>
      <c r="B53" s="191" t="s">
        <v>863</v>
      </c>
      <c r="C53" s="191" t="s">
        <v>770</v>
      </c>
      <c r="D53" s="208">
        <v>5638</v>
      </c>
      <c r="E53" s="208">
        <v>5534</v>
      </c>
      <c r="G53" s="237" t="s">
        <v>1095</v>
      </c>
      <c r="H53" s="191" t="s">
        <v>1192</v>
      </c>
      <c r="I53" s="191" t="s">
        <v>1578</v>
      </c>
      <c r="J53" s="191" t="s">
        <v>1628</v>
      </c>
      <c r="K53" s="191" t="s">
        <v>1631</v>
      </c>
    </row>
    <row r="54" spans="1:11" x14ac:dyDescent="0.2">
      <c r="A54" s="207" t="s">
        <v>1853</v>
      </c>
      <c r="B54" s="191" t="s">
        <v>870</v>
      </c>
      <c r="C54" s="191" t="s">
        <v>1014</v>
      </c>
      <c r="D54" s="208">
        <v>164981</v>
      </c>
      <c r="E54" s="208">
        <v>172403</v>
      </c>
      <c r="G54" s="237" t="s">
        <v>1096</v>
      </c>
      <c r="H54" s="191" t="s">
        <v>1193</v>
      </c>
      <c r="I54" s="191" t="s">
        <v>1578</v>
      </c>
      <c r="J54" s="191" t="s">
        <v>1632</v>
      </c>
      <c r="K54" s="191" t="s">
        <v>1633</v>
      </c>
    </row>
    <row r="55" spans="1:11" x14ac:dyDescent="0.2">
      <c r="A55" s="207" t="s">
        <v>1854</v>
      </c>
      <c r="B55" s="191" t="s">
        <v>815</v>
      </c>
      <c r="C55" s="191" t="s">
        <v>770</v>
      </c>
      <c r="D55" s="208">
        <v>5379</v>
      </c>
      <c r="E55" s="208">
        <v>5368</v>
      </c>
      <c r="G55" s="237" t="s">
        <v>1097</v>
      </c>
      <c r="H55" s="191" t="s">
        <v>1194</v>
      </c>
      <c r="I55" s="191" t="s">
        <v>1578</v>
      </c>
      <c r="J55" s="191" t="s">
        <v>1632</v>
      </c>
      <c r="K55" s="191" t="s">
        <v>1634</v>
      </c>
    </row>
    <row r="56" spans="1:11" x14ac:dyDescent="0.2">
      <c r="A56" s="207" t="s">
        <v>1855</v>
      </c>
      <c r="B56" s="191" t="s">
        <v>871</v>
      </c>
      <c r="C56" s="191" t="s">
        <v>761</v>
      </c>
      <c r="D56" s="208">
        <v>22643</v>
      </c>
      <c r="E56" s="208">
        <v>21781</v>
      </c>
      <c r="G56" s="237" t="s">
        <v>1098</v>
      </c>
      <c r="H56" s="191" t="s">
        <v>1195</v>
      </c>
      <c r="I56" s="191" t="s">
        <v>1578</v>
      </c>
      <c r="J56" s="191" t="s">
        <v>1632</v>
      </c>
      <c r="K56" s="191" t="s">
        <v>1635</v>
      </c>
    </row>
    <row r="57" spans="1:11" x14ac:dyDescent="0.2">
      <c r="A57" s="207" t="s">
        <v>1856</v>
      </c>
      <c r="B57" s="191" t="s">
        <v>902</v>
      </c>
      <c r="C57" s="191" t="s">
        <v>785</v>
      </c>
      <c r="D57" s="208">
        <v>2028</v>
      </c>
      <c r="E57" s="208">
        <v>1815</v>
      </c>
      <c r="G57" s="237" t="s">
        <v>1099</v>
      </c>
      <c r="H57" s="191" t="s">
        <v>1196</v>
      </c>
      <c r="I57" s="191" t="s">
        <v>1578</v>
      </c>
      <c r="J57" s="191" t="s">
        <v>1632</v>
      </c>
      <c r="K57" s="191" t="s">
        <v>1563</v>
      </c>
    </row>
    <row r="58" spans="1:11" x14ac:dyDescent="0.2">
      <c r="A58" s="207" t="s">
        <v>1857</v>
      </c>
      <c r="B58" s="191" t="s">
        <v>869</v>
      </c>
      <c r="C58" s="191" t="s">
        <v>785</v>
      </c>
      <c r="D58" s="208">
        <v>3688</v>
      </c>
      <c r="E58" s="208">
        <v>4099</v>
      </c>
      <c r="G58" s="237" t="s">
        <v>1100</v>
      </c>
      <c r="H58" s="191" t="s">
        <v>1197</v>
      </c>
      <c r="I58" s="191" t="s">
        <v>1578</v>
      </c>
      <c r="J58" s="191" t="s">
        <v>1632</v>
      </c>
      <c r="K58" s="191" t="s">
        <v>1636</v>
      </c>
    </row>
    <row r="59" spans="1:11" x14ac:dyDescent="0.2">
      <c r="A59" s="207" t="s">
        <v>1858</v>
      </c>
      <c r="B59" s="191" t="s">
        <v>872</v>
      </c>
      <c r="C59" s="191" t="s">
        <v>809</v>
      </c>
      <c r="D59" s="208">
        <v>14477</v>
      </c>
      <c r="E59" s="208">
        <v>14451</v>
      </c>
      <c r="G59" s="237" t="s">
        <v>1101</v>
      </c>
      <c r="H59" s="191" t="s">
        <v>1198</v>
      </c>
      <c r="I59" s="191" t="s">
        <v>1578</v>
      </c>
      <c r="J59" s="191" t="s">
        <v>1632</v>
      </c>
      <c r="K59" s="191" t="s">
        <v>1637</v>
      </c>
    </row>
    <row r="60" spans="1:11" x14ac:dyDescent="0.2">
      <c r="A60" s="207" t="s">
        <v>1859</v>
      </c>
      <c r="B60" s="191" t="s">
        <v>873</v>
      </c>
      <c r="C60" s="191" t="s">
        <v>785</v>
      </c>
      <c r="D60" s="208">
        <v>13799</v>
      </c>
      <c r="E60" s="208">
        <v>14043</v>
      </c>
      <c r="G60" s="237" t="s">
        <v>1102</v>
      </c>
      <c r="H60" s="191" t="s">
        <v>1199</v>
      </c>
      <c r="I60" s="191" t="s">
        <v>1578</v>
      </c>
      <c r="J60" s="191" t="s">
        <v>1638</v>
      </c>
      <c r="K60" s="191" t="s">
        <v>1639</v>
      </c>
    </row>
    <row r="61" spans="1:11" x14ac:dyDescent="0.2">
      <c r="A61" s="207" t="s">
        <v>1860</v>
      </c>
      <c r="B61" s="191" t="s">
        <v>874</v>
      </c>
      <c r="C61" s="191" t="s">
        <v>808</v>
      </c>
      <c r="D61" s="208">
        <v>5088</v>
      </c>
      <c r="E61" s="208">
        <v>5307</v>
      </c>
      <c r="G61" s="237" t="s">
        <v>1103</v>
      </c>
      <c r="H61" s="191" t="s">
        <v>1200</v>
      </c>
      <c r="I61" s="191" t="s">
        <v>1578</v>
      </c>
      <c r="J61" s="191" t="s">
        <v>1638</v>
      </c>
      <c r="K61" s="191" t="s">
        <v>1640</v>
      </c>
    </row>
    <row r="62" spans="1:11" x14ac:dyDescent="0.2">
      <c r="A62" s="207" t="s">
        <v>1861</v>
      </c>
      <c r="B62" s="191" t="s">
        <v>875</v>
      </c>
      <c r="C62" s="191" t="s">
        <v>779</v>
      </c>
      <c r="D62" s="208">
        <v>19452</v>
      </c>
      <c r="E62" s="208">
        <v>22083</v>
      </c>
      <c r="G62" s="237" t="s">
        <v>1104</v>
      </c>
      <c r="H62" s="191" t="s">
        <v>1201</v>
      </c>
      <c r="I62" s="191" t="s">
        <v>1578</v>
      </c>
      <c r="J62" s="191" t="s">
        <v>1638</v>
      </c>
      <c r="K62" s="191" t="s">
        <v>1641</v>
      </c>
    </row>
    <row r="63" spans="1:11" x14ac:dyDescent="0.2">
      <c r="A63" s="207" t="s">
        <v>1862</v>
      </c>
      <c r="B63" s="191" t="s">
        <v>876</v>
      </c>
      <c r="C63" s="191" t="s">
        <v>809</v>
      </c>
      <c r="D63" s="208">
        <v>3526</v>
      </c>
      <c r="E63" s="208">
        <v>3638</v>
      </c>
      <c r="G63" s="237" t="s">
        <v>1105</v>
      </c>
      <c r="H63" s="191" t="s">
        <v>1202</v>
      </c>
      <c r="I63" s="191" t="s">
        <v>1578</v>
      </c>
      <c r="J63" s="191" t="s">
        <v>1638</v>
      </c>
      <c r="K63" s="191" t="s">
        <v>1564</v>
      </c>
    </row>
    <row r="64" spans="1:11" x14ac:dyDescent="0.2">
      <c r="A64" s="207" t="s">
        <v>1863</v>
      </c>
      <c r="B64" s="191" t="s">
        <v>877</v>
      </c>
      <c r="C64" s="191" t="s">
        <v>767</v>
      </c>
      <c r="D64" s="208">
        <v>99461</v>
      </c>
      <c r="E64" s="208">
        <v>106050</v>
      </c>
      <c r="G64" s="237" t="s">
        <v>1106</v>
      </c>
      <c r="H64" s="191" t="s">
        <v>1203</v>
      </c>
      <c r="I64" s="191" t="s">
        <v>1578</v>
      </c>
      <c r="J64" s="191" t="s">
        <v>1638</v>
      </c>
      <c r="K64" s="191" t="s">
        <v>1642</v>
      </c>
    </row>
    <row r="65" spans="1:11" x14ac:dyDescent="0.2">
      <c r="A65" s="207" t="s">
        <v>1864</v>
      </c>
      <c r="B65" s="191" t="s">
        <v>878</v>
      </c>
      <c r="C65" s="191" t="s">
        <v>811</v>
      </c>
      <c r="D65" s="208">
        <v>32357</v>
      </c>
      <c r="E65" s="208">
        <v>33588</v>
      </c>
      <c r="G65" s="237" t="s">
        <v>1107</v>
      </c>
      <c r="H65" s="191" t="s">
        <v>1204</v>
      </c>
      <c r="I65" s="191" t="s">
        <v>1578</v>
      </c>
      <c r="J65" s="191" t="s">
        <v>1638</v>
      </c>
      <c r="K65" s="191" t="s">
        <v>1643</v>
      </c>
    </row>
    <row r="66" spans="1:11" x14ac:dyDescent="0.2">
      <c r="A66" s="207" t="s">
        <v>1865</v>
      </c>
      <c r="B66" s="191" t="s">
        <v>884</v>
      </c>
      <c r="C66" s="191" t="s">
        <v>758</v>
      </c>
      <c r="D66" s="208">
        <v>11192</v>
      </c>
      <c r="E66" s="208">
        <v>11386</v>
      </c>
      <c r="G66" s="237" t="s">
        <v>1108</v>
      </c>
      <c r="H66" s="191" t="s">
        <v>1205</v>
      </c>
      <c r="I66" s="191" t="s">
        <v>1578</v>
      </c>
      <c r="J66" s="191" t="s">
        <v>1638</v>
      </c>
      <c r="K66" s="191" t="s">
        <v>1565</v>
      </c>
    </row>
    <row r="67" spans="1:11" x14ac:dyDescent="0.2">
      <c r="A67" s="207" t="s">
        <v>1866</v>
      </c>
      <c r="B67" s="191" t="s">
        <v>885</v>
      </c>
      <c r="C67" s="191" t="s">
        <v>767</v>
      </c>
      <c r="D67" s="208">
        <v>51944</v>
      </c>
      <c r="E67" s="208">
        <v>53659</v>
      </c>
      <c r="G67" s="237" t="s">
        <v>1109</v>
      </c>
      <c r="H67" s="191" t="s">
        <v>1206</v>
      </c>
      <c r="I67" s="191" t="s">
        <v>1578</v>
      </c>
      <c r="J67" s="191" t="s">
        <v>1638</v>
      </c>
      <c r="K67" s="191" t="s">
        <v>1644</v>
      </c>
    </row>
    <row r="68" spans="1:11" x14ac:dyDescent="0.2">
      <c r="A68" s="207" t="s">
        <v>1867</v>
      </c>
      <c r="B68" s="191" t="s">
        <v>886</v>
      </c>
      <c r="C68" s="191" t="s">
        <v>809</v>
      </c>
      <c r="D68" s="208">
        <v>275640</v>
      </c>
      <c r="E68" s="208">
        <v>291839</v>
      </c>
      <c r="G68" s="237" t="s">
        <v>1112</v>
      </c>
      <c r="H68" s="191" t="s">
        <v>1115</v>
      </c>
      <c r="I68" s="191" t="s">
        <v>1578</v>
      </c>
      <c r="J68" s="191" t="s">
        <v>1638</v>
      </c>
      <c r="K68" s="191" t="s">
        <v>1645</v>
      </c>
    </row>
    <row r="69" spans="1:11" x14ac:dyDescent="0.2">
      <c r="A69" s="207" t="s">
        <v>1868</v>
      </c>
      <c r="B69" s="191" t="s">
        <v>950</v>
      </c>
      <c r="C69" s="191" t="s">
        <v>804</v>
      </c>
      <c r="D69" s="208">
        <v>10704</v>
      </c>
      <c r="E69" s="208">
        <v>11303</v>
      </c>
      <c r="G69" s="237" t="s">
        <v>1111</v>
      </c>
      <c r="H69" s="191" t="s">
        <v>1116</v>
      </c>
      <c r="I69" s="191" t="s">
        <v>1578</v>
      </c>
      <c r="J69" s="191" t="s">
        <v>1649</v>
      </c>
      <c r="K69" s="191" t="s">
        <v>1646</v>
      </c>
    </row>
    <row r="70" spans="1:11" x14ac:dyDescent="0.2">
      <c r="A70" s="207" t="s">
        <v>1869</v>
      </c>
      <c r="B70" s="191" t="s">
        <v>887</v>
      </c>
      <c r="C70" s="191" t="s">
        <v>785</v>
      </c>
      <c r="D70" s="208">
        <v>8379</v>
      </c>
      <c r="E70" s="208">
        <v>7734</v>
      </c>
      <c r="G70" s="237" t="s">
        <v>1110</v>
      </c>
      <c r="H70" s="191" t="s">
        <v>1117</v>
      </c>
      <c r="I70" s="191" t="s">
        <v>1579</v>
      </c>
      <c r="J70" s="191" t="s">
        <v>1650</v>
      </c>
      <c r="K70" s="191" t="s">
        <v>1647</v>
      </c>
    </row>
    <row r="71" spans="1:11" x14ac:dyDescent="0.2">
      <c r="A71" s="207" t="s">
        <v>1870</v>
      </c>
      <c r="B71" s="191" t="s">
        <v>816</v>
      </c>
      <c r="C71" s="191" t="s">
        <v>759</v>
      </c>
      <c r="D71" s="208">
        <v>183437</v>
      </c>
      <c r="E71" s="208">
        <v>232852</v>
      </c>
      <c r="G71" s="237" t="s">
        <v>1113</v>
      </c>
      <c r="H71" s="191" t="s">
        <v>1118</v>
      </c>
      <c r="I71" s="191" t="s">
        <v>1579</v>
      </c>
      <c r="J71" s="191" t="s">
        <v>1650</v>
      </c>
      <c r="K71" s="191" t="s">
        <v>1648</v>
      </c>
    </row>
    <row r="72" spans="1:11" x14ac:dyDescent="0.2">
      <c r="A72" s="207" t="s">
        <v>1871</v>
      </c>
      <c r="B72" s="191" t="s">
        <v>888</v>
      </c>
      <c r="C72" s="191" t="s">
        <v>759</v>
      </c>
      <c r="D72" s="208">
        <v>3117</v>
      </c>
      <c r="E72" s="208">
        <v>2924</v>
      </c>
      <c r="G72" s="237" t="s">
        <v>1120</v>
      </c>
      <c r="H72" s="191" t="s">
        <v>1119</v>
      </c>
      <c r="I72" s="191" t="s">
        <v>1579</v>
      </c>
      <c r="J72" s="191" t="s">
        <v>1653</v>
      </c>
      <c r="K72" s="191" t="s">
        <v>1566</v>
      </c>
    </row>
    <row r="73" spans="1:11" x14ac:dyDescent="0.2">
      <c r="A73" s="207" t="s">
        <v>1872</v>
      </c>
      <c r="B73" s="191" t="s">
        <v>889</v>
      </c>
      <c r="C73" s="191" t="s">
        <v>1014</v>
      </c>
      <c r="D73" s="208">
        <v>7349</v>
      </c>
      <c r="E73" s="208">
        <v>7609</v>
      </c>
      <c r="G73" s="237" t="s">
        <v>1122</v>
      </c>
      <c r="H73" s="191" t="s">
        <v>1123</v>
      </c>
      <c r="I73" s="191" t="s">
        <v>1579</v>
      </c>
      <c r="J73" s="191" t="s">
        <v>1653</v>
      </c>
      <c r="K73" s="191" t="s">
        <v>1567</v>
      </c>
    </row>
    <row r="74" spans="1:11" x14ac:dyDescent="0.2">
      <c r="A74" s="207" t="s">
        <v>1873</v>
      </c>
      <c r="B74" s="191" t="s">
        <v>892</v>
      </c>
      <c r="C74" s="191" t="s">
        <v>1014</v>
      </c>
      <c r="D74" s="208">
        <v>69725</v>
      </c>
      <c r="E74" s="208">
        <v>72230</v>
      </c>
      <c r="G74" s="237" t="s">
        <v>1114</v>
      </c>
      <c r="H74" s="191" t="s">
        <v>1121</v>
      </c>
      <c r="I74" s="191" t="s">
        <v>1579</v>
      </c>
      <c r="J74" s="191" t="s">
        <v>1653</v>
      </c>
      <c r="K74" s="191" t="s">
        <v>1651</v>
      </c>
    </row>
    <row r="75" spans="1:11" x14ac:dyDescent="0.2">
      <c r="A75" s="207" t="s">
        <v>1874</v>
      </c>
      <c r="B75" s="191" t="s">
        <v>894</v>
      </c>
      <c r="C75" s="191" t="s">
        <v>808</v>
      </c>
      <c r="D75" s="208">
        <v>15890</v>
      </c>
      <c r="E75" s="208">
        <v>16792</v>
      </c>
      <c r="G75" s="237" t="s">
        <v>1124</v>
      </c>
      <c r="H75" s="191" t="s">
        <v>1125</v>
      </c>
      <c r="I75" s="191" t="s">
        <v>1579</v>
      </c>
      <c r="J75" s="191" t="s">
        <v>1653</v>
      </c>
      <c r="K75" s="191" t="s">
        <v>1568</v>
      </c>
    </row>
    <row r="76" spans="1:11" x14ac:dyDescent="0.2">
      <c r="A76" s="207" t="s">
        <v>1875</v>
      </c>
      <c r="B76" s="191" t="s">
        <v>895</v>
      </c>
      <c r="C76" s="191" t="s">
        <v>761</v>
      </c>
      <c r="D76" s="208">
        <v>3783</v>
      </c>
      <c r="E76" s="208">
        <v>3791</v>
      </c>
      <c r="I76" s="191" t="s">
        <v>1579</v>
      </c>
      <c r="J76" s="191" t="s">
        <v>1653</v>
      </c>
      <c r="K76" s="191" t="s">
        <v>1569</v>
      </c>
    </row>
    <row r="77" spans="1:11" x14ac:dyDescent="0.2">
      <c r="A77" s="207" t="s">
        <v>1876</v>
      </c>
      <c r="B77" s="191" t="s">
        <v>896</v>
      </c>
      <c r="C77" s="191" t="s">
        <v>779</v>
      </c>
      <c r="D77" s="208">
        <v>3122</v>
      </c>
      <c r="E77" s="208">
        <v>3095</v>
      </c>
      <c r="I77" s="191" t="s">
        <v>1579</v>
      </c>
      <c r="J77" s="191" t="s">
        <v>1653</v>
      </c>
      <c r="K77" s="191" t="s">
        <v>1652</v>
      </c>
    </row>
    <row r="78" spans="1:11" x14ac:dyDescent="0.2">
      <c r="A78" s="207" t="s">
        <v>1877</v>
      </c>
      <c r="B78" s="191" t="s">
        <v>897</v>
      </c>
      <c r="C78" s="191" t="s">
        <v>756</v>
      </c>
      <c r="D78" s="208">
        <v>27777</v>
      </c>
      <c r="E78" s="208">
        <v>28102</v>
      </c>
      <c r="I78" s="191" t="s">
        <v>1579</v>
      </c>
      <c r="J78" s="191" t="s">
        <v>1654</v>
      </c>
      <c r="K78" s="191" t="s">
        <v>1655</v>
      </c>
    </row>
    <row r="79" spans="1:11" x14ac:dyDescent="0.2">
      <c r="A79" s="207" t="s">
        <v>1878</v>
      </c>
      <c r="B79" s="191" t="s">
        <v>898</v>
      </c>
      <c r="C79" s="191" t="s">
        <v>808</v>
      </c>
      <c r="D79" s="208">
        <v>32960</v>
      </c>
      <c r="E79" s="208">
        <v>31965</v>
      </c>
      <c r="I79" s="191" t="s">
        <v>1579</v>
      </c>
      <c r="J79" s="191" t="s">
        <v>1654</v>
      </c>
      <c r="K79" s="191" t="s">
        <v>1656</v>
      </c>
    </row>
    <row r="80" spans="1:11" x14ac:dyDescent="0.2">
      <c r="A80" s="207" t="s">
        <v>1879</v>
      </c>
      <c r="B80" s="191" t="s">
        <v>824</v>
      </c>
      <c r="C80" s="191" t="s">
        <v>758</v>
      </c>
      <c r="D80" s="208">
        <v>14278</v>
      </c>
      <c r="E80" s="208">
        <v>16431</v>
      </c>
      <c r="I80" s="191" t="s">
        <v>1579</v>
      </c>
      <c r="J80" s="191" t="s">
        <v>1654</v>
      </c>
      <c r="K80" s="191" t="s">
        <v>1657</v>
      </c>
    </row>
    <row r="81" spans="1:11" x14ac:dyDescent="0.2">
      <c r="A81" s="207" t="s">
        <v>1880</v>
      </c>
      <c r="B81" s="191" t="s">
        <v>900</v>
      </c>
      <c r="C81" s="191" t="s">
        <v>809</v>
      </c>
      <c r="D81" s="208">
        <v>5643</v>
      </c>
      <c r="E81" s="208">
        <v>5086</v>
      </c>
      <c r="I81" s="191" t="s">
        <v>1579</v>
      </c>
      <c r="J81" s="191" t="s">
        <v>1654</v>
      </c>
      <c r="K81" s="191" t="s">
        <v>1658</v>
      </c>
    </row>
    <row r="82" spans="1:11" x14ac:dyDescent="0.2">
      <c r="A82" s="207" t="s">
        <v>1881</v>
      </c>
      <c r="B82" s="191" t="s">
        <v>901</v>
      </c>
      <c r="C82" s="191" t="s">
        <v>779</v>
      </c>
      <c r="D82" s="208">
        <v>3033</v>
      </c>
      <c r="E82" s="208">
        <v>3515</v>
      </c>
      <c r="I82" s="191" t="s">
        <v>1579</v>
      </c>
      <c r="J82" s="191" t="s">
        <v>1654</v>
      </c>
      <c r="K82" s="191" t="s">
        <v>1570</v>
      </c>
    </row>
    <row r="83" spans="1:11" x14ac:dyDescent="0.2">
      <c r="A83" s="207" t="s">
        <v>1882</v>
      </c>
      <c r="B83" s="191" t="s">
        <v>903</v>
      </c>
      <c r="C83" s="191" t="s">
        <v>756</v>
      </c>
      <c r="D83" s="208">
        <v>36778</v>
      </c>
      <c r="E83" s="208">
        <v>37186</v>
      </c>
      <c r="I83" s="191" t="s">
        <v>1579</v>
      </c>
      <c r="J83" s="191" t="s">
        <v>1654</v>
      </c>
      <c r="K83" s="191" t="s">
        <v>1659</v>
      </c>
    </row>
    <row r="84" spans="1:11" x14ac:dyDescent="0.2">
      <c r="A84" s="207" t="s">
        <v>1883</v>
      </c>
      <c r="B84" s="191" t="s">
        <v>918</v>
      </c>
      <c r="C84" s="191" t="s">
        <v>761</v>
      </c>
      <c r="D84" s="208">
        <v>80365</v>
      </c>
      <c r="E84" s="208">
        <v>87690</v>
      </c>
      <c r="I84" s="191" t="s">
        <v>1579</v>
      </c>
      <c r="J84" s="191" t="s">
        <v>1660</v>
      </c>
      <c r="K84" s="191" t="s">
        <v>1661</v>
      </c>
    </row>
    <row r="85" spans="1:11" x14ac:dyDescent="0.2">
      <c r="A85" s="207" t="s">
        <v>1884</v>
      </c>
      <c r="B85" s="191" t="s">
        <v>919</v>
      </c>
      <c r="C85" s="191" t="s">
        <v>809</v>
      </c>
      <c r="D85" s="208">
        <v>15126</v>
      </c>
      <c r="E85" s="208">
        <v>14997</v>
      </c>
      <c r="I85" s="191" t="s">
        <v>1579</v>
      </c>
      <c r="J85" s="191" t="s">
        <v>1660</v>
      </c>
      <c r="K85" s="191" t="s">
        <v>1571</v>
      </c>
    </row>
    <row r="86" spans="1:11" x14ac:dyDescent="0.2">
      <c r="A86" s="207" t="s">
        <v>1885</v>
      </c>
      <c r="B86" s="191" t="s">
        <v>920</v>
      </c>
      <c r="C86" s="191" t="s">
        <v>758</v>
      </c>
      <c r="D86" s="208">
        <v>38396</v>
      </c>
      <c r="E86" s="208">
        <v>38955</v>
      </c>
      <c r="I86" s="191" t="s">
        <v>1579</v>
      </c>
      <c r="J86" s="191" t="s">
        <v>1660</v>
      </c>
      <c r="K86" s="191" t="s">
        <v>1572</v>
      </c>
    </row>
    <row r="87" spans="1:11" x14ac:dyDescent="0.2">
      <c r="A87" s="207" t="s">
        <v>1886</v>
      </c>
      <c r="B87" s="191" t="s">
        <v>921</v>
      </c>
      <c r="C87" s="191" t="s">
        <v>756</v>
      </c>
      <c r="D87" s="208">
        <v>19506</v>
      </c>
      <c r="E87" s="208">
        <v>21245</v>
      </c>
      <c r="I87" s="191" t="s">
        <v>1579</v>
      </c>
      <c r="J87" s="191" t="s">
        <v>1662</v>
      </c>
      <c r="K87" s="191" t="s">
        <v>1663</v>
      </c>
    </row>
    <row r="88" spans="1:11" x14ac:dyDescent="0.2">
      <c r="A88" s="207" t="s">
        <v>1887</v>
      </c>
      <c r="B88" s="191" t="s">
        <v>922</v>
      </c>
      <c r="C88" s="191" t="s">
        <v>758</v>
      </c>
      <c r="D88" s="208">
        <v>16579</v>
      </c>
      <c r="E88" s="208">
        <v>16705</v>
      </c>
      <c r="I88" s="191" t="s">
        <v>1579</v>
      </c>
      <c r="J88" s="191" t="s">
        <v>1662</v>
      </c>
      <c r="K88" s="191" t="s">
        <v>1664</v>
      </c>
    </row>
    <row r="89" spans="1:11" x14ac:dyDescent="0.2">
      <c r="A89" s="207" t="s">
        <v>1888</v>
      </c>
      <c r="B89" s="191" t="s">
        <v>924</v>
      </c>
      <c r="C89" s="191" t="s">
        <v>770</v>
      </c>
      <c r="D89" s="208">
        <v>17257</v>
      </c>
      <c r="E89" s="208">
        <v>16603</v>
      </c>
      <c r="I89" s="191" t="s">
        <v>1579</v>
      </c>
      <c r="J89" s="191" t="s">
        <v>1662</v>
      </c>
      <c r="K89" s="191" t="s">
        <v>1665</v>
      </c>
    </row>
    <row r="90" spans="1:11" x14ac:dyDescent="0.2">
      <c r="A90" s="207" t="s">
        <v>1889</v>
      </c>
      <c r="B90" s="191" t="s">
        <v>923</v>
      </c>
      <c r="C90" s="191" t="s">
        <v>756</v>
      </c>
      <c r="D90" s="208">
        <v>3703</v>
      </c>
      <c r="E90" s="208">
        <v>4072</v>
      </c>
      <c r="I90" s="191" t="s">
        <v>1579</v>
      </c>
      <c r="J90" s="191" t="s">
        <v>1662</v>
      </c>
      <c r="K90" s="191" t="s">
        <v>1666</v>
      </c>
    </row>
    <row r="91" spans="1:11" x14ac:dyDescent="0.2">
      <c r="A91" s="207" t="s">
        <v>1890</v>
      </c>
      <c r="B91" s="191" t="s">
        <v>925</v>
      </c>
      <c r="C91" s="191" t="s">
        <v>770</v>
      </c>
      <c r="D91" s="208">
        <v>7005</v>
      </c>
      <c r="E91" s="208">
        <v>7302</v>
      </c>
      <c r="I91" s="191" t="s">
        <v>1579</v>
      </c>
      <c r="J91" s="191" t="s">
        <v>1662</v>
      </c>
      <c r="K91" s="191" t="s">
        <v>1667</v>
      </c>
    </row>
    <row r="92" spans="1:11" x14ac:dyDescent="0.2">
      <c r="A92" s="207" t="s">
        <v>1891</v>
      </c>
      <c r="B92" s="191" t="s">
        <v>926</v>
      </c>
      <c r="C92" s="191" t="s">
        <v>811</v>
      </c>
      <c r="D92" s="208">
        <v>41278</v>
      </c>
      <c r="E92" s="208">
        <v>39839</v>
      </c>
      <c r="I92" s="191" t="s">
        <v>1579</v>
      </c>
      <c r="J92" s="191" t="s">
        <v>1662</v>
      </c>
      <c r="K92" s="191" t="s">
        <v>1668</v>
      </c>
    </row>
    <row r="93" spans="1:11" x14ac:dyDescent="0.2">
      <c r="A93" s="207" t="s">
        <v>1892</v>
      </c>
      <c r="B93" s="191" t="s">
        <v>927</v>
      </c>
      <c r="C93" s="191" t="s">
        <v>756</v>
      </c>
      <c r="D93" s="208">
        <v>10317</v>
      </c>
      <c r="E93" s="208">
        <v>11039</v>
      </c>
      <c r="I93" s="191" t="s">
        <v>1579</v>
      </c>
      <c r="J93" s="191" t="s">
        <v>1669</v>
      </c>
      <c r="K93" s="191" t="s">
        <v>1573</v>
      </c>
    </row>
    <row r="94" spans="1:11" x14ac:dyDescent="0.2">
      <c r="A94" s="207" t="s">
        <v>1893</v>
      </c>
      <c r="B94" s="191" t="s">
        <v>928</v>
      </c>
      <c r="C94" s="191" t="s">
        <v>808</v>
      </c>
      <c r="D94" s="208">
        <v>141322</v>
      </c>
      <c r="E94" s="208">
        <v>150190</v>
      </c>
      <c r="I94" s="191" t="s">
        <v>1579</v>
      </c>
      <c r="J94" s="191" t="s">
        <v>1670</v>
      </c>
      <c r="K94" s="191" t="s">
        <v>1574</v>
      </c>
    </row>
    <row r="95" spans="1:11" x14ac:dyDescent="0.2">
      <c r="A95" s="207" t="s">
        <v>1894</v>
      </c>
      <c r="B95" s="191" t="s">
        <v>929</v>
      </c>
      <c r="C95" s="191" t="s">
        <v>761</v>
      </c>
      <c r="D95" s="208">
        <v>42009</v>
      </c>
      <c r="E95" s="208">
        <v>44353</v>
      </c>
      <c r="I95" s="191" t="s">
        <v>1579</v>
      </c>
      <c r="J95" s="191" t="s">
        <v>1670</v>
      </c>
      <c r="K95" s="191" t="s">
        <v>1671</v>
      </c>
    </row>
    <row r="96" spans="1:11" x14ac:dyDescent="0.2">
      <c r="A96" s="207" t="s">
        <v>1895</v>
      </c>
      <c r="B96" s="191" t="s">
        <v>930</v>
      </c>
      <c r="C96" s="191" t="s">
        <v>761</v>
      </c>
      <c r="D96" s="208">
        <v>9608</v>
      </c>
      <c r="E96" s="208">
        <v>9647</v>
      </c>
      <c r="I96" s="191" t="s">
        <v>1579</v>
      </c>
      <c r="J96" s="191" t="s">
        <v>1672</v>
      </c>
      <c r="K96" s="191" t="s">
        <v>1673</v>
      </c>
    </row>
    <row r="97" spans="1:11" x14ac:dyDescent="0.2">
      <c r="A97" s="207" t="s">
        <v>1896</v>
      </c>
      <c r="B97" s="191" t="s">
        <v>931</v>
      </c>
      <c r="C97" s="191" t="s">
        <v>785</v>
      </c>
      <c r="D97" s="208">
        <v>20961</v>
      </c>
      <c r="E97" s="208">
        <v>22758</v>
      </c>
      <c r="I97" s="191" t="s">
        <v>1579</v>
      </c>
      <c r="J97" s="191" t="s">
        <v>1672</v>
      </c>
      <c r="K97" s="191" t="s">
        <v>1674</v>
      </c>
    </row>
    <row r="98" spans="1:11" x14ac:dyDescent="0.2">
      <c r="A98" s="207" t="s">
        <v>1897</v>
      </c>
      <c r="B98" s="191" t="s">
        <v>932</v>
      </c>
      <c r="C98" s="191" t="s">
        <v>759</v>
      </c>
      <c r="D98" s="208">
        <v>549442</v>
      </c>
      <c r="E98" s="208">
        <v>727750</v>
      </c>
      <c r="I98" s="191" t="s">
        <v>1579</v>
      </c>
      <c r="J98" s="191" t="s">
        <v>1672</v>
      </c>
      <c r="K98" s="191" t="s">
        <v>1675</v>
      </c>
    </row>
    <row r="99" spans="1:11" x14ac:dyDescent="0.2">
      <c r="A99" s="207" t="s">
        <v>1898</v>
      </c>
      <c r="B99" s="191" t="s">
        <v>899</v>
      </c>
      <c r="C99" s="191" t="s">
        <v>759</v>
      </c>
      <c r="D99" s="208">
        <v>664193</v>
      </c>
      <c r="E99" s="208">
        <v>687127</v>
      </c>
      <c r="I99" s="191" t="s">
        <v>1579</v>
      </c>
      <c r="J99" s="191" t="s">
        <v>1672</v>
      </c>
      <c r="K99" s="191" t="s">
        <v>1575</v>
      </c>
    </row>
    <row r="100" spans="1:11" x14ac:dyDescent="0.2">
      <c r="A100" s="207" t="s">
        <v>1899</v>
      </c>
      <c r="B100" s="191" t="s">
        <v>933</v>
      </c>
      <c r="C100" s="191" t="s">
        <v>758</v>
      </c>
      <c r="D100" s="208">
        <v>10310</v>
      </c>
      <c r="E100" s="208">
        <v>11219</v>
      </c>
      <c r="I100" s="191" t="s">
        <v>1579</v>
      </c>
      <c r="J100" s="191" t="s">
        <v>1676</v>
      </c>
      <c r="K100" s="191" t="s">
        <v>1677</v>
      </c>
    </row>
    <row r="101" spans="1:11" x14ac:dyDescent="0.2">
      <c r="A101" s="207" t="s">
        <v>1900</v>
      </c>
      <c r="B101" s="191" t="s">
        <v>934</v>
      </c>
      <c r="C101" s="191" t="s">
        <v>804</v>
      </c>
      <c r="D101" s="208">
        <v>35824</v>
      </c>
      <c r="E101" s="208">
        <v>36316</v>
      </c>
      <c r="I101" s="191" t="s">
        <v>1579</v>
      </c>
      <c r="J101" s="191" t="s">
        <v>1676</v>
      </c>
      <c r="K101" s="191" t="s">
        <v>1678</v>
      </c>
    </row>
    <row r="102" spans="1:11" x14ac:dyDescent="0.2">
      <c r="A102" s="207" t="s">
        <v>1901</v>
      </c>
      <c r="B102" s="191" t="s">
        <v>935</v>
      </c>
      <c r="C102" s="191" t="s">
        <v>759</v>
      </c>
      <c r="D102" s="208">
        <v>536111</v>
      </c>
      <c r="E102" s="208">
        <v>569913</v>
      </c>
      <c r="I102" s="191" t="s">
        <v>1579</v>
      </c>
      <c r="J102" s="191" t="s">
        <v>1676</v>
      </c>
      <c r="K102" s="191" t="s">
        <v>1679</v>
      </c>
    </row>
    <row r="103" spans="1:11" x14ac:dyDescent="0.2">
      <c r="A103" s="207" t="s">
        <v>1902</v>
      </c>
      <c r="B103" s="191" t="s">
        <v>936</v>
      </c>
      <c r="C103" s="191" t="s">
        <v>770</v>
      </c>
      <c r="D103" s="208">
        <v>5960</v>
      </c>
      <c r="E103" s="208">
        <v>5961</v>
      </c>
      <c r="I103" s="191" t="s">
        <v>1680</v>
      </c>
      <c r="J103" s="191" t="s">
        <v>1681</v>
      </c>
      <c r="K103" s="191" t="s">
        <v>1682</v>
      </c>
    </row>
    <row r="104" spans="1:11" x14ac:dyDescent="0.2">
      <c r="A104" s="207" t="s">
        <v>1903</v>
      </c>
      <c r="B104" s="191" t="s">
        <v>937</v>
      </c>
      <c r="C104" s="191" t="s">
        <v>758</v>
      </c>
      <c r="D104" s="208">
        <v>7256</v>
      </c>
      <c r="E104" s="208">
        <v>7565</v>
      </c>
      <c r="I104" s="191" t="s">
        <v>1680</v>
      </c>
      <c r="J104" s="191" t="s">
        <v>1681</v>
      </c>
      <c r="K104" s="191" t="s">
        <v>1683</v>
      </c>
    </row>
    <row r="105" spans="1:11" x14ac:dyDescent="0.2">
      <c r="A105" s="207" t="s">
        <v>1904</v>
      </c>
      <c r="B105" s="191" t="s">
        <v>938</v>
      </c>
      <c r="C105" s="191" t="s">
        <v>779</v>
      </c>
      <c r="D105" s="208">
        <v>4412</v>
      </c>
      <c r="E105" s="208">
        <v>4180</v>
      </c>
      <c r="I105" s="191" t="s">
        <v>1680</v>
      </c>
      <c r="J105" s="191" t="s">
        <v>1684</v>
      </c>
      <c r="K105" s="191" t="s">
        <v>1685</v>
      </c>
    </row>
    <row r="106" spans="1:11" x14ac:dyDescent="0.2">
      <c r="A106" s="207" t="s">
        <v>1905</v>
      </c>
      <c r="B106" s="191" t="s">
        <v>939</v>
      </c>
      <c r="C106" s="191" t="s">
        <v>767</v>
      </c>
      <c r="D106" s="208">
        <v>23171</v>
      </c>
      <c r="E106" s="208">
        <v>23573</v>
      </c>
      <c r="I106" s="191" t="s">
        <v>1680</v>
      </c>
      <c r="J106" s="191" t="s">
        <v>1684</v>
      </c>
      <c r="K106" s="191" t="s">
        <v>1686</v>
      </c>
    </row>
    <row r="107" spans="1:11" x14ac:dyDescent="0.2">
      <c r="A107" s="207" t="s">
        <v>1906</v>
      </c>
      <c r="B107" s="191" t="s">
        <v>940</v>
      </c>
      <c r="C107" s="191" t="s">
        <v>770</v>
      </c>
      <c r="D107" s="208">
        <v>4229</v>
      </c>
      <c r="E107" s="208">
        <v>5482</v>
      </c>
      <c r="I107" s="191" t="s">
        <v>1680</v>
      </c>
      <c r="J107" s="191" t="s">
        <v>1684</v>
      </c>
      <c r="K107" s="191" t="s">
        <v>1687</v>
      </c>
    </row>
    <row r="108" spans="1:11" x14ac:dyDescent="0.2">
      <c r="A108" s="207" t="s">
        <v>1907</v>
      </c>
      <c r="B108" s="191" t="s">
        <v>941</v>
      </c>
      <c r="C108" s="191" t="s">
        <v>785</v>
      </c>
      <c r="D108" s="208">
        <v>6156</v>
      </c>
      <c r="E108" s="208">
        <v>6702</v>
      </c>
      <c r="I108" s="191" t="s">
        <v>1680</v>
      </c>
      <c r="J108" s="191" t="s">
        <v>1688</v>
      </c>
      <c r="K108" s="191" t="s">
        <v>1689</v>
      </c>
    </row>
    <row r="109" spans="1:11" x14ac:dyDescent="0.2">
      <c r="A109" s="207" t="s">
        <v>1908</v>
      </c>
      <c r="B109" s="191" t="s">
        <v>942</v>
      </c>
      <c r="C109" s="191" t="s">
        <v>758</v>
      </c>
      <c r="D109" s="208">
        <v>34182</v>
      </c>
      <c r="E109" s="208">
        <v>37518</v>
      </c>
      <c r="I109" s="191" t="s">
        <v>1680</v>
      </c>
      <c r="J109" s="191" t="s">
        <v>1688</v>
      </c>
      <c r="K109" s="191" t="s">
        <v>1576</v>
      </c>
    </row>
    <row r="110" spans="1:11" x14ac:dyDescent="0.2">
      <c r="A110" s="207" t="s">
        <v>1909</v>
      </c>
      <c r="B110" s="191" t="s">
        <v>943</v>
      </c>
      <c r="C110" s="191" t="s">
        <v>811</v>
      </c>
      <c r="D110" s="208">
        <v>17325</v>
      </c>
      <c r="E110" s="208">
        <v>19069</v>
      </c>
      <c r="I110" s="191" t="s">
        <v>1680</v>
      </c>
      <c r="J110" s="191" t="s">
        <v>1688</v>
      </c>
      <c r="K110" s="191" t="s">
        <v>1690</v>
      </c>
    </row>
    <row r="111" spans="1:11" x14ac:dyDescent="0.2">
      <c r="A111" s="207" t="s">
        <v>1910</v>
      </c>
      <c r="B111" s="191" t="s">
        <v>944</v>
      </c>
      <c r="C111" s="191" t="s">
        <v>770</v>
      </c>
      <c r="D111" s="208">
        <v>13446</v>
      </c>
      <c r="E111" s="208">
        <v>13799</v>
      </c>
      <c r="I111" s="191" t="s">
        <v>1680</v>
      </c>
      <c r="J111" s="191" t="s">
        <v>1688</v>
      </c>
      <c r="K111" s="191" t="s">
        <v>1577</v>
      </c>
    </row>
    <row r="112" spans="1:11" x14ac:dyDescent="0.2">
      <c r="A112" s="207" t="s">
        <v>1911</v>
      </c>
      <c r="B112" s="191" t="s">
        <v>945</v>
      </c>
      <c r="C112" s="191" t="s">
        <v>808</v>
      </c>
      <c r="D112" s="208">
        <v>6924</v>
      </c>
      <c r="E112" s="208">
        <v>6627</v>
      </c>
      <c r="I112" s="191" t="s">
        <v>1680</v>
      </c>
      <c r="J112" s="191" t="s">
        <v>1691</v>
      </c>
      <c r="K112" s="191" t="s">
        <v>1692</v>
      </c>
    </row>
    <row r="113" spans="1:5" x14ac:dyDescent="0.2">
      <c r="A113" s="207" t="s">
        <v>1912</v>
      </c>
      <c r="B113" s="191" t="s">
        <v>946</v>
      </c>
      <c r="C113" s="191" t="s">
        <v>785</v>
      </c>
      <c r="D113" s="208">
        <v>5389</v>
      </c>
      <c r="E113" s="208">
        <v>6151</v>
      </c>
    </row>
    <row r="114" spans="1:5" x14ac:dyDescent="0.2">
      <c r="A114" s="207" t="s">
        <v>1913</v>
      </c>
      <c r="B114" s="191" t="s">
        <v>890</v>
      </c>
      <c r="C114" s="191" t="s">
        <v>758</v>
      </c>
      <c r="D114" s="208">
        <v>16105</v>
      </c>
      <c r="E114" s="208">
        <v>16548</v>
      </c>
    </row>
    <row r="115" spans="1:5" x14ac:dyDescent="0.2">
      <c r="A115" s="207" t="s">
        <v>1914</v>
      </c>
      <c r="B115" s="191" t="s">
        <v>947</v>
      </c>
      <c r="C115" s="191" t="s">
        <v>756</v>
      </c>
      <c r="D115" s="208">
        <v>17824</v>
      </c>
      <c r="E115" s="208">
        <v>19063</v>
      </c>
    </row>
    <row r="116" spans="1:5" x14ac:dyDescent="0.2">
      <c r="A116" s="207" t="s">
        <v>1915</v>
      </c>
      <c r="B116" s="191" t="s">
        <v>948</v>
      </c>
      <c r="C116" s="191" t="s">
        <v>779</v>
      </c>
      <c r="D116" s="208">
        <v>5417</v>
      </c>
      <c r="E116" s="208">
        <v>5525</v>
      </c>
    </row>
    <row r="117" spans="1:5" x14ac:dyDescent="0.2">
      <c r="A117" s="207" t="s">
        <v>1916</v>
      </c>
      <c r="B117" s="191" t="s">
        <v>949</v>
      </c>
      <c r="C117" s="191" t="s">
        <v>1014</v>
      </c>
      <c r="D117" s="208">
        <v>20257</v>
      </c>
      <c r="E117" s="208">
        <v>20088</v>
      </c>
    </row>
    <row r="118" spans="1:5" x14ac:dyDescent="0.2">
      <c r="A118" s="207" t="s">
        <v>1917</v>
      </c>
      <c r="B118" s="191" t="s">
        <v>781</v>
      </c>
      <c r="C118" s="191" t="s">
        <v>808</v>
      </c>
      <c r="D118" s="208">
        <v>4110</v>
      </c>
      <c r="E118" s="208">
        <v>4388</v>
      </c>
    </row>
    <row r="119" spans="1:5" x14ac:dyDescent="0.2">
      <c r="A119" s="207" t="s">
        <v>1918</v>
      </c>
      <c r="B119" s="191" t="s">
        <v>951</v>
      </c>
      <c r="C119" s="191" t="s">
        <v>801</v>
      </c>
      <c r="D119" s="208">
        <v>22586</v>
      </c>
      <c r="E119" s="208">
        <v>22394</v>
      </c>
    </row>
    <row r="120" spans="1:5" x14ac:dyDescent="0.2">
      <c r="A120" s="207" t="s">
        <v>1919</v>
      </c>
      <c r="B120" s="191" t="s">
        <v>952</v>
      </c>
      <c r="C120" s="191" t="s">
        <v>756</v>
      </c>
      <c r="D120" s="208">
        <v>28205</v>
      </c>
      <c r="E120" s="208">
        <v>30472</v>
      </c>
    </row>
    <row r="121" spans="1:5" x14ac:dyDescent="0.2">
      <c r="A121" s="207" t="s">
        <v>1920</v>
      </c>
      <c r="B121" s="191" t="s">
        <v>953</v>
      </c>
      <c r="C121" s="191" t="s">
        <v>759</v>
      </c>
      <c r="D121" s="208">
        <v>1332272</v>
      </c>
      <c r="E121" s="208">
        <v>1476491</v>
      </c>
    </row>
    <row r="122" spans="1:5" x14ac:dyDescent="0.2">
      <c r="A122" s="207" t="s">
        <v>1921</v>
      </c>
      <c r="B122" s="191" t="s">
        <v>954</v>
      </c>
      <c r="C122" s="191" t="s">
        <v>758</v>
      </c>
      <c r="D122" s="208">
        <v>29190</v>
      </c>
      <c r="E122" s="208">
        <v>33713</v>
      </c>
    </row>
    <row r="123" spans="1:5" x14ac:dyDescent="0.2">
      <c r="A123" s="207" t="s">
        <v>1922</v>
      </c>
      <c r="B123" s="191" t="s">
        <v>955</v>
      </c>
      <c r="C123" s="191" t="s">
        <v>758</v>
      </c>
      <c r="D123" s="208">
        <v>7027</v>
      </c>
      <c r="E123" s="208">
        <v>7466</v>
      </c>
    </row>
    <row r="124" spans="1:5" x14ac:dyDescent="0.2">
      <c r="A124" s="207" t="s">
        <v>1923</v>
      </c>
      <c r="B124" s="191" t="s">
        <v>956</v>
      </c>
      <c r="C124" s="191" t="s">
        <v>810</v>
      </c>
      <c r="D124" s="208">
        <v>17893</v>
      </c>
      <c r="E124" s="208">
        <v>19279</v>
      </c>
    </row>
    <row r="125" spans="1:5" x14ac:dyDescent="0.2">
      <c r="A125" s="207" t="s">
        <v>1924</v>
      </c>
      <c r="B125" s="191" t="s">
        <v>958</v>
      </c>
      <c r="C125" s="191" t="s">
        <v>759</v>
      </c>
      <c r="D125" s="208">
        <v>68519</v>
      </c>
      <c r="E125" s="208">
        <v>64806</v>
      </c>
    </row>
    <row r="126" spans="1:5" x14ac:dyDescent="0.2">
      <c r="A126" s="207" t="s">
        <v>1925</v>
      </c>
      <c r="B126" s="191" t="s">
        <v>891</v>
      </c>
      <c r="C126" s="191" t="s">
        <v>808</v>
      </c>
      <c r="D126" s="208">
        <v>18952</v>
      </c>
      <c r="E126" s="208">
        <v>18341</v>
      </c>
    </row>
    <row r="127" spans="1:5" x14ac:dyDescent="0.2">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25">
      <c r="A2">
        <f>FU!B6</f>
        <v>701300</v>
      </c>
      <c r="B2" t="str">
        <f>FU!F6</f>
        <v>Atotonilco el Alto</v>
      </c>
      <c r="C2" t="str">
        <f>FU!B9</f>
        <v>Municipal</v>
      </c>
      <c r="D2" t="str">
        <f>FU!I9</f>
        <v>Sí</v>
      </c>
      <c r="E2" t="str">
        <f>FU!L9</f>
        <v>Gobierno</v>
      </c>
      <c r="F2" t="str">
        <f>FU!R9</f>
        <v>Ejecutivo</v>
      </c>
      <c r="G2" t="str">
        <f>FU!X9</f>
        <v>Dependencia</v>
      </c>
      <c r="H2">
        <f>FU!B11</f>
        <v>60480</v>
      </c>
      <c r="I2">
        <f>FU!I11</f>
        <v>64009</v>
      </c>
      <c r="J2" t="str">
        <f>FU!P11</f>
        <v xml:space="preserve">Ciénega </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282991130.36399996</v>
      </c>
      <c r="CC2" t="e">
        <f>FU!AB80</f>
        <v>#DIV/0!</v>
      </c>
      <c r="CD2">
        <f>FU!AD80</f>
        <v>0</v>
      </c>
      <c r="CE2">
        <f>FU!U84</f>
        <v>2</v>
      </c>
      <c r="CF2">
        <f>FU!W85</f>
        <v>117764853.73119999</v>
      </c>
      <c r="CG2">
        <f>FU!W87</f>
        <v>0</v>
      </c>
      <c r="CH2" t="e">
        <f>FU!AB84</f>
        <v>#DIV/0!</v>
      </c>
      <c r="CI2">
        <f>FU!AD84</f>
        <v>0</v>
      </c>
      <c r="CJ2">
        <f>FU!U88</f>
        <v>2</v>
      </c>
      <c r="CK2">
        <f>FU!W89</f>
        <v>81576265</v>
      </c>
      <c r="CL2">
        <f>FU!W91</f>
        <v>0</v>
      </c>
      <c r="CM2" t="e">
        <f>FU!AB88</f>
        <v>#DIV/0!</v>
      </c>
      <c r="CN2">
        <f>FU!AD88</f>
        <v>0</v>
      </c>
      <c r="CO2">
        <f>FU!U92</f>
        <v>2</v>
      </c>
      <c r="CP2" t="str">
        <f>FU!W92</f>
        <v>N/A</v>
      </c>
      <c r="CQ2" t="str">
        <f>FU!AB92</f>
        <v>N/A</v>
      </c>
      <c r="CR2">
        <f>FU!AD92</f>
        <v>0</v>
      </c>
      <c r="CS2">
        <f>FU!U96</f>
        <v>2</v>
      </c>
      <c r="CT2">
        <f>FU!U97</f>
        <v>2</v>
      </c>
      <c r="CU2">
        <f>FU!U98</f>
        <v>2</v>
      </c>
      <c r="CV2">
        <f>FU!X96</f>
        <v>297140686.5</v>
      </c>
      <c r="CW2">
        <f>FU!X97</f>
        <v>311997720.82500005</v>
      </c>
      <c r="CX2">
        <f>FU!X98</f>
        <v>327597606.86625004</v>
      </c>
      <c r="CY2">
        <f>FU!AB96</f>
        <v>4.9999998649427724E-2</v>
      </c>
      <c r="CZ2">
        <f>FU!AB97</f>
        <v>5.0000000000000266E-2</v>
      </c>
      <c r="DA2">
        <f>FU!AB98</f>
        <v>5.0000000000000044E-2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201414865.36400002</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2</v>
      </c>
      <c r="EB2">
        <f>FU!U121</f>
        <v>2</v>
      </c>
      <c r="EC2">
        <f>FU!X119</f>
        <v>295775686.5</v>
      </c>
      <c r="ED2">
        <f>FU!X120</f>
        <v>310564470.82499999</v>
      </c>
      <c r="EE2">
        <f>FU!X121</f>
        <v>326092694.36625004</v>
      </c>
      <c r="EF2">
        <f>FU!AB119</f>
        <v>4.5176527769546171E-2</v>
      </c>
      <c r="EG2">
        <f>FU!AB120</f>
        <v>5.0000000000000044E-2</v>
      </c>
      <c r="EH2">
        <f>FU!AB121</f>
        <v>5.0000000000000266E-2</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282991130.36399996</v>
      </c>
      <c r="FJ2">
        <f>FU!W143</f>
        <v>282991129.86319989</v>
      </c>
      <c r="FK2" s="239">
        <f>FU!AB140</f>
        <v>0.50080007314682007</v>
      </c>
      <c r="FL2">
        <f>FU!AD140</f>
        <v>0</v>
      </c>
      <c r="FM2">
        <f>FU!U144</f>
        <v>1</v>
      </c>
      <c r="FN2">
        <f>FU!W145</f>
        <v>282991130.36399996</v>
      </c>
      <c r="FO2">
        <f>FU!W147</f>
        <v>0</v>
      </c>
      <c r="FP2">
        <f>FU!AB144</f>
        <v>0</v>
      </c>
      <c r="FQ2">
        <f>FU!AD144</f>
        <v>0</v>
      </c>
      <c r="FR2" t="e">
        <f>FU!U148</f>
        <v>#DIV/0!</v>
      </c>
      <c r="FS2">
        <f>FU!W149</f>
        <v>0</v>
      </c>
      <c r="FT2">
        <f>FU!W151</f>
        <v>128886243.86319989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NO</v>
      </c>
      <c r="GJ2" t="str">
        <f>FU!P181</f>
        <v>SI</v>
      </c>
      <c r="GK2" t="str">
        <f>FU!S180</f>
        <v>SI</v>
      </c>
      <c r="GL2" t="str">
        <f>FU!S181</f>
        <v>SI</v>
      </c>
      <c r="GM2" t="str">
        <f>FU!V180</f>
        <v>SI</v>
      </c>
      <c r="GN2" t="str">
        <f>FU!V181</f>
        <v>SI</v>
      </c>
      <c r="GO2" t="str">
        <f>FU!Y180</f>
        <v>SI</v>
      </c>
      <c r="GP2" t="str">
        <f>FU!Y181</f>
        <v>NO</v>
      </c>
      <c r="GQ2" t="str">
        <f>FU!AB180</f>
        <v>SI</v>
      </c>
      <c r="GR2" t="str">
        <f>FU!AB181</f>
        <v>SI</v>
      </c>
      <c r="GS2" t="str">
        <f>FU!AE180</f>
        <v>NO</v>
      </c>
      <c r="GT2" t="str">
        <f>FU!AE181</f>
        <v>SI</v>
      </c>
      <c r="GU2" t="str">
        <f>FU!AH180</f>
        <v>SI</v>
      </c>
      <c r="GV2" t="str">
        <f>FU!AH181</f>
        <v>SI</v>
      </c>
      <c r="GW2" t="str">
        <f>FU!AK180</f>
        <v>SI</v>
      </c>
      <c r="GX2" t="str">
        <f>FU!AK181</f>
        <v>SI</v>
      </c>
      <c r="GY2" t="str">
        <f>FU!AB182</f>
        <v>SI</v>
      </c>
      <c r="GZ2" t="str">
        <f>FU!AE182</f>
        <v>SI</v>
      </c>
      <c r="HA2" t="str">
        <f>FU!AH182</f>
        <v>SI</v>
      </c>
      <c r="HB2" t="str">
        <f>FU!AK182</f>
        <v>SI</v>
      </c>
      <c r="HC2" s="299">
        <f>FU!V184</f>
        <v>0</v>
      </c>
      <c r="HD2">
        <f>FU!AB184</f>
        <v>282991129.86319989</v>
      </c>
      <c r="HE2" t="e">
        <f>FU!AH184</f>
        <v>#DIV/0!</v>
      </c>
      <c r="HF2">
        <f>FU!AB186</f>
        <v>4421.1146848599401</v>
      </c>
      <c r="HG2">
        <f>FU!B187</f>
        <v>0</v>
      </c>
      <c r="HH2">
        <f>FU!B189</f>
        <v>0</v>
      </c>
      <c r="HI2">
        <f>FU!B191</f>
        <v>0</v>
      </c>
      <c r="HJ2">
        <f>FU!B193</f>
        <v>0</v>
      </c>
      <c r="HK2">
        <f>FU!S196</f>
        <v>0</v>
      </c>
      <c r="HL2">
        <f>FU!B200</f>
        <v>0</v>
      </c>
      <c r="HM2" t="str">
        <f>FU!Z200</f>
        <v>Mtro. Manuel Fonseca Villaseñor</v>
      </c>
    </row>
    <row r="4" spans="1:221" x14ac:dyDescent="0.25">
      <c r="A4">
        <v>1000</v>
      </c>
      <c r="B4" t="s">
        <v>431</v>
      </c>
      <c r="D4" s="109">
        <f>'CRI-M'!P7</f>
        <v>32244641.68</v>
      </c>
    </row>
    <row r="5" spans="1:221" x14ac:dyDescent="0.25">
      <c r="A5">
        <v>1100</v>
      </c>
      <c r="B5" t="s">
        <v>509</v>
      </c>
      <c r="D5" s="109">
        <f>'CRI-M'!P8</f>
        <v>0</v>
      </c>
    </row>
    <row r="6" spans="1:221" x14ac:dyDescent="0.25">
      <c r="A6">
        <v>1101</v>
      </c>
      <c r="B6" t="s">
        <v>432</v>
      </c>
      <c r="C6">
        <v>11</v>
      </c>
      <c r="D6" s="109">
        <f>'CRI-M'!P9</f>
        <v>0</v>
      </c>
    </row>
    <row r="7" spans="1:221" x14ac:dyDescent="0.25">
      <c r="A7">
        <v>1200</v>
      </c>
      <c r="B7" t="s">
        <v>510</v>
      </c>
      <c r="D7" s="109">
        <f>'CRI-M'!P10</f>
        <v>31480147.68</v>
      </c>
    </row>
    <row r="8" spans="1:221" x14ac:dyDescent="0.25">
      <c r="A8">
        <v>1201</v>
      </c>
      <c r="B8" t="s">
        <v>433</v>
      </c>
      <c r="C8">
        <v>11</v>
      </c>
      <c r="D8" s="109">
        <f>'CRI-M'!P11</f>
        <v>17153381</v>
      </c>
    </row>
    <row r="9" spans="1:221" x14ac:dyDescent="0.25">
      <c r="A9">
        <v>1202</v>
      </c>
      <c r="B9" t="s">
        <v>511</v>
      </c>
      <c r="C9">
        <v>11</v>
      </c>
      <c r="D9" s="109">
        <f>'CRI-M'!P12</f>
        <v>12039300</v>
      </c>
    </row>
    <row r="10" spans="1:221" x14ac:dyDescent="0.25">
      <c r="A10">
        <v>1203</v>
      </c>
      <c r="B10" t="s">
        <v>434</v>
      </c>
      <c r="C10">
        <v>11</v>
      </c>
      <c r="D10" s="109">
        <f>'CRI-M'!P13</f>
        <v>2287466.6800000002</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764494</v>
      </c>
    </row>
    <row r="16" spans="1:221" x14ac:dyDescent="0.25">
      <c r="A16">
        <v>1701</v>
      </c>
      <c r="B16" t="s">
        <v>435</v>
      </c>
      <c r="C16">
        <v>11</v>
      </c>
      <c r="D16" s="109">
        <f>'CRI-M'!P19</f>
        <v>541768</v>
      </c>
    </row>
    <row r="17" spans="1:4" x14ac:dyDescent="0.25">
      <c r="A17">
        <v>1702</v>
      </c>
      <c r="B17" t="s">
        <v>517</v>
      </c>
      <c r="C17">
        <v>11</v>
      </c>
      <c r="D17" s="109">
        <f>'CRI-M'!P20</f>
        <v>0</v>
      </c>
    </row>
    <row r="18" spans="1:4" x14ac:dyDescent="0.25">
      <c r="A18">
        <v>1703</v>
      </c>
      <c r="B18" t="s">
        <v>436</v>
      </c>
      <c r="C18">
        <v>11</v>
      </c>
      <c r="D18" s="109">
        <f>'CRI-M'!P21</f>
        <v>0</v>
      </c>
    </row>
    <row r="19" spans="1:4" x14ac:dyDescent="0.25">
      <c r="A19">
        <v>1704</v>
      </c>
      <c r="B19" t="s">
        <v>518</v>
      </c>
      <c r="C19">
        <v>11</v>
      </c>
      <c r="D19" s="109">
        <f>'CRI-M'!P22</f>
        <v>222726</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601965</v>
      </c>
    </row>
    <row r="30" spans="1:4" x14ac:dyDescent="0.25">
      <c r="A30">
        <v>3100</v>
      </c>
      <c r="B30" t="s">
        <v>525</v>
      </c>
      <c r="D30" s="109">
        <f>'CRI-M'!P35</f>
        <v>601965</v>
      </c>
    </row>
    <row r="31" spans="1:4" x14ac:dyDescent="0.25">
      <c r="A31">
        <v>3101</v>
      </c>
      <c r="B31" t="s">
        <v>525</v>
      </c>
      <c r="C31">
        <v>11</v>
      </c>
      <c r="D31" s="109">
        <f>'CRI-M'!P36</f>
        <v>601965</v>
      </c>
    </row>
    <row r="32" spans="1:4" x14ac:dyDescent="0.25">
      <c r="A32">
        <v>4000</v>
      </c>
      <c r="B32" t="s">
        <v>440</v>
      </c>
      <c r="D32" s="109">
        <f>'CRI-M'!P39</f>
        <v>26035704.280000001</v>
      </c>
    </row>
    <row r="33" spans="1:4" x14ac:dyDescent="0.25">
      <c r="A33">
        <v>4100</v>
      </c>
      <c r="B33" t="s">
        <v>526</v>
      </c>
      <c r="D33" s="109">
        <f>'CRI-M'!P40</f>
        <v>731334</v>
      </c>
    </row>
    <row r="34" spans="1:4" x14ac:dyDescent="0.25">
      <c r="A34">
        <v>4101</v>
      </c>
      <c r="B34" t="s">
        <v>527</v>
      </c>
      <c r="C34">
        <v>11</v>
      </c>
      <c r="D34" s="109">
        <f>'CRI-M'!P41</f>
        <v>0</v>
      </c>
    </row>
    <row r="35" spans="1:4" x14ac:dyDescent="0.25">
      <c r="A35">
        <v>4102</v>
      </c>
      <c r="B35" t="s">
        <v>528</v>
      </c>
      <c r="C35">
        <v>11</v>
      </c>
      <c r="D35" s="109">
        <f>'CRI-M'!P42</f>
        <v>0</v>
      </c>
    </row>
    <row r="36" spans="1:4" x14ac:dyDescent="0.25">
      <c r="A36">
        <v>4103</v>
      </c>
      <c r="B36" t="s">
        <v>529</v>
      </c>
      <c r="C36">
        <v>11</v>
      </c>
      <c r="D36" s="109">
        <f>'CRI-M'!P43</f>
        <v>731334</v>
      </c>
    </row>
    <row r="37" spans="1:4" x14ac:dyDescent="0.25">
      <c r="A37">
        <v>4104</v>
      </c>
      <c r="B37" t="s">
        <v>530</v>
      </c>
      <c r="C37">
        <v>11</v>
      </c>
      <c r="D37" s="109">
        <f>'CRI-M'!P44</f>
        <v>0</v>
      </c>
    </row>
    <row r="38" spans="1:4" x14ac:dyDescent="0.25">
      <c r="A38">
        <v>4200</v>
      </c>
      <c r="B38" t="s">
        <v>531</v>
      </c>
      <c r="D38" s="109">
        <f>'CRI-M'!P45</f>
        <v>0</v>
      </c>
    </row>
    <row r="39" spans="1:4" x14ac:dyDescent="0.25">
      <c r="A39">
        <v>4300</v>
      </c>
      <c r="B39" t="s">
        <v>532</v>
      </c>
      <c r="D39" s="109">
        <f>'CRI-M'!P46</f>
        <v>25088370.280000001</v>
      </c>
    </row>
    <row r="40" spans="1:4" x14ac:dyDescent="0.25">
      <c r="A40">
        <v>4301</v>
      </c>
      <c r="B40" t="s">
        <v>533</v>
      </c>
      <c r="C40">
        <v>11</v>
      </c>
      <c r="D40" s="109">
        <f>'CRI-M'!P47</f>
        <v>6727963</v>
      </c>
    </row>
    <row r="41" spans="1:4" x14ac:dyDescent="0.25">
      <c r="A41">
        <v>4302</v>
      </c>
      <c r="B41" t="s">
        <v>534</v>
      </c>
      <c r="C41">
        <v>11</v>
      </c>
      <c r="D41" s="109">
        <f>'CRI-M'!P48</f>
        <v>1075854.75</v>
      </c>
    </row>
    <row r="42" spans="1:4" x14ac:dyDescent="0.25">
      <c r="A42">
        <v>4303</v>
      </c>
      <c r="B42" t="s">
        <v>535</v>
      </c>
      <c r="C42">
        <v>11</v>
      </c>
      <c r="D42" s="109">
        <f>'CRI-M'!P49</f>
        <v>1046684.5299999999</v>
      </c>
    </row>
    <row r="43" spans="1:4" x14ac:dyDescent="0.25">
      <c r="A43">
        <v>4304</v>
      </c>
      <c r="B43" t="s">
        <v>536</v>
      </c>
      <c r="C43">
        <v>11</v>
      </c>
      <c r="D43" s="109">
        <f>'CRI-M'!P50</f>
        <v>0</v>
      </c>
    </row>
    <row r="44" spans="1:4" x14ac:dyDescent="0.25">
      <c r="A44">
        <v>4305</v>
      </c>
      <c r="B44" t="s">
        <v>537</v>
      </c>
      <c r="C44">
        <v>11</v>
      </c>
      <c r="D44" s="109">
        <f>'CRI-M'!P51</f>
        <v>284040</v>
      </c>
    </row>
    <row r="45" spans="1:4" x14ac:dyDescent="0.25">
      <c r="A45">
        <v>4306</v>
      </c>
      <c r="B45" t="s">
        <v>538</v>
      </c>
      <c r="C45">
        <v>11</v>
      </c>
      <c r="D45" s="109">
        <f>'CRI-M'!P52</f>
        <v>5351644</v>
      </c>
    </row>
    <row r="46" spans="1:4" x14ac:dyDescent="0.25">
      <c r="A46">
        <v>4307</v>
      </c>
      <c r="B46" t="s">
        <v>539</v>
      </c>
      <c r="C46">
        <v>11</v>
      </c>
      <c r="D46" s="109">
        <f>'CRI-M'!P53</f>
        <v>125728</v>
      </c>
    </row>
    <row r="47" spans="1:4" x14ac:dyDescent="0.25">
      <c r="A47">
        <v>4308</v>
      </c>
      <c r="B47" t="s">
        <v>540</v>
      </c>
      <c r="C47">
        <v>11</v>
      </c>
      <c r="D47" s="109">
        <f>'CRI-M'!P54</f>
        <v>66534</v>
      </c>
    </row>
    <row r="48" spans="1:4" x14ac:dyDescent="0.25">
      <c r="A48">
        <v>4309</v>
      </c>
      <c r="B48" t="s">
        <v>541</v>
      </c>
      <c r="C48">
        <v>11</v>
      </c>
      <c r="D48" s="109">
        <f>'CRI-M'!P55</f>
        <v>302429</v>
      </c>
    </row>
    <row r="49" spans="1:4" x14ac:dyDescent="0.25">
      <c r="A49">
        <v>4310</v>
      </c>
      <c r="B49" t="s">
        <v>542</v>
      </c>
      <c r="C49">
        <v>11</v>
      </c>
      <c r="D49" s="109">
        <f>'CRI-M'!P56</f>
        <v>0</v>
      </c>
    </row>
    <row r="50" spans="1:4" x14ac:dyDescent="0.25">
      <c r="A50">
        <v>4311</v>
      </c>
      <c r="B50" t="s">
        <v>543</v>
      </c>
      <c r="C50">
        <v>11</v>
      </c>
      <c r="D50" s="109">
        <f>'CRI-M'!P57</f>
        <v>5760000</v>
      </c>
    </row>
    <row r="51" spans="1:4" x14ac:dyDescent="0.25">
      <c r="A51">
        <v>4312</v>
      </c>
      <c r="B51" t="s">
        <v>544</v>
      </c>
      <c r="C51">
        <v>11</v>
      </c>
      <c r="D51" s="109">
        <f>'CRI-M'!P58</f>
        <v>1983636</v>
      </c>
    </row>
    <row r="52" spans="1:4" x14ac:dyDescent="0.25">
      <c r="A52">
        <v>4313</v>
      </c>
      <c r="B52" t="s">
        <v>545</v>
      </c>
      <c r="C52">
        <v>11</v>
      </c>
      <c r="D52" s="109">
        <f>'CRI-M'!P59</f>
        <v>1200000</v>
      </c>
    </row>
    <row r="53" spans="1:4" x14ac:dyDescent="0.25">
      <c r="A53">
        <v>4314</v>
      </c>
      <c r="B53" t="s">
        <v>546</v>
      </c>
      <c r="C53">
        <v>11</v>
      </c>
      <c r="D53" s="109">
        <f>'CRI-M'!P60</f>
        <v>1163857</v>
      </c>
    </row>
    <row r="54" spans="1:4" x14ac:dyDescent="0.25">
      <c r="A54">
        <v>4400</v>
      </c>
      <c r="B54" t="s">
        <v>547</v>
      </c>
      <c r="D54" s="109">
        <f>'CRI-M'!P61</f>
        <v>96000</v>
      </c>
    </row>
    <row r="55" spans="1:4" x14ac:dyDescent="0.25">
      <c r="A55">
        <v>4401</v>
      </c>
      <c r="B55" t="s">
        <v>547</v>
      </c>
      <c r="C55">
        <v>11</v>
      </c>
      <c r="D55" s="109">
        <f>'CRI-M'!P62</f>
        <v>96000</v>
      </c>
    </row>
    <row r="56" spans="1:4" x14ac:dyDescent="0.25">
      <c r="A56">
        <v>4500</v>
      </c>
      <c r="B56" t="s">
        <v>548</v>
      </c>
      <c r="D56" s="109">
        <f>'CRI-M'!P63</f>
        <v>120000</v>
      </c>
    </row>
    <row r="57" spans="1:4" x14ac:dyDescent="0.25">
      <c r="A57">
        <v>4501</v>
      </c>
      <c r="B57" t="s">
        <v>435</v>
      </c>
      <c r="C57">
        <v>11</v>
      </c>
      <c r="D57" s="109">
        <f>'CRI-M'!P64</f>
        <v>72000</v>
      </c>
    </row>
    <row r="58" spans="1:4" x14ac:dyDescent="0.25">
      <c r="A58">
        <v>4502</v>
      </c>
      <c r="B58" t="s">
        <v>517</v>
      </c>
      <c r="C58">
        <v>11</v>
      </c>
      <c r="D58" s="109">
        <f>'CRI-M'!P65</f>
        <v>0</v>
      </c>
    </row>
    <row r="59" spans="1:4" x14ac:dyDescent="0.25">
      <c r="A59">
        <v>4503</v>
      </c>
      <c r="B59" t="s">
        <v>436</v>
      </c>
      <c r="C59">
        <v>11</v>
      </c>
      <c r="D59" s="109">
        <f>'CRI-M'!P66</f>
        <v>48000</v>
      </c>
    </row>
    <row r="60" spans="1:4" x14ac:dyDescent="0.25">
      <c r="A60">
        <v>4504</v>
      </c>
      <c r="B60" t="s">
        <v>518</v>
      </c>
      <c r="C60">
        <v>11</v>
      </c>
      <c r="D60" s="109">
        <f>'CRI-M'!P67</f>
        <v>0</v>
      </c>
    </row>
    <row r="61" spans="1:4" x14ac:dyDescent="0.25">
      <c r="A61">
        <v>4509</v>
      </c>
      <c r="B61" t="s">
        <v>437</v>
      </c>
      <c r="C61">
        <v>11</v>
      </c>
      <c r="D61" s="109">
        <f>'CRI-M'!P68</f>
        <v>0</v>
      </c>
    </row>
    <row r="62" spans="1:4" x14ac:dyDescent="0.25">
      <c r="A62">
        <v>5000</v>
      </c>
      <c r="B62" t="s">
        <v>441</v>
      </c>
      <c r="D62" s="109">
        <f>'CRI-M'!P71</f>
        <v>8156652</v>
      </c>
    </row>
    <row r="63" spans="1:4" x14ac:dyDescent="0.25">
      <c r="A63">
        <v>5100</v>
      </c>
      <c r="B63" t="s">
        <v>501</v>
      </c>
      <c r="D63" s="109">
        <f>'CRI-M'!P72</f>
        <v>8156652</v>
      </c>
    </row>
    <row r="64" spans="1:4" x14ac:dyDescent="0.25">
      <c r="A64">
        <v>5101</v>
      </c>
      <c r="B64" t="s">
        <v>549</v>
      </c>
      <c r="C64">
        <v>11</v>
      </c>
      <c r="D64" s="109">
        <f>'CRI-M'!P73</f>
        <v>0</v>
      </c>
    </row>
    <row r="65" spans="1:4" x14ac:dyDescent="0.25">
      <c r="A65">
        <v>5102</v>
      </c>
      <c r="B65" t="s">
        <v>442</v>
      </c>
      <c r="C65">
        <v>11</v>
      </c>
      <c r="D65" s="109">
        <f>'CRI-M'!P74</f>
        <v>8156652</v>
      </c>
    </row>
    <row r="66" spans="1:4" x14ac:dyDescent="0.25">
      <c r="A66">
        <v>5200</v>
      </c>
      <c r="B66" t="s">
        <v>550</v>
      </c>
      <c r="D66" s="109">
        <f>'CRI-M'!P75</f>
        <v>0</v>
      </c>
    </row>
    <row r="67" spans="1:4" x14ac:dyDescent="0.25">
      <c r="A67">
        <v>6000</v>
      </c>
      <c r="B67" t="s">
        <v>443</v>
      </c>
      <c r="D67" s="109">
        <f>'CRI-M'!P78</f>
        <v>896230</v>
      </c>
    </row>
    <row r="68" spans="1:4" x14ac:dyDescent="0.25">
      <c r="A68">
        <v>6100</v>
      </c>
      <c r="B68" t="s">
        <v>502</v>
      </c>
      <c r="D68" s="109">
        <f>'CRI-M'!P79</f>
        <v>896230</v>
      </c>
    </row>
    <row r="69" spans="1:4" x14ac:dyDescent="0.25">
      <c r="A69">
        <v>6101</v>
      </c>
      <c r="B69" t="s">
        <v>551</v>
      </c>
      <c r="C69">
        <v>11</v>
      </c>
      <c r="D69" s="109">
        <f>'CRI-M'!P80</f>
        <v>720000</v>
      </c>
    </row>
    <row r="70" spans="1:4" x14ac:dyDescent="0.25">
      <c r="A70">
        <v>6102</v>
      </c>
      <c r="B70" t="s">
        <v>552</v>
      </c>
      <c r="C70">
        <v>11</v>
      </c>
      <c r="D70" s="109">
        <f>'CRI-M'!P81</f>
        <v>0</v>
      </c>
    </row>
    <row r="71" spans="1:4" x14ac:dyDescent="0.25">
      <c r="A71">
        <v>6103</v>
      </c>
      <c r="B71" t="s">
        <v>553</v>
      </c>
      <c r="C71">
        <v>11</v>
      </c>
      <c r="D71" s="109">
        <f>'CRI-M'!P82</f>
        <v>176230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215055937.40400001</v>
      </c>
    </row>
    <row r="96" spans="1:4" x14ac:dyDescent="0.25">
      <c r="A96">
        <v>8100</v>
      </c>
      <c r="B96" t="s">
        <v>568</v>
      </c>
      <c r="D96" s="109">
        <f>'CRI-M'!P109</f>
        <v>130359673.03840004</v>
      </c>
    </row>
    <row r="97" spans="1:4" x14ac:dyDescent="0.25">
      <c r="A97">
        <v>8101</v>
      </c>
      <c r="B97" t="s">
        <v>569</v>
      </c>
      <c r="C97">
        <v>15</v>
      </c>
      <c r="D97" s="109">
        <f>'CRI-M'!P110</f>
        <v>100015418.88</v>
      </c>
    </row>
    <row r="98" spans="1:4" x14ac:dyDescent="0.25">
      <c r="A98">
        <v>8102</v>
      </c>
      <c r="B98" t="s">
        <v>570</v>
      </c>
      <c r="C98">
        <v>15</v>
      </c>
      <c r="D98" s="109">
        <f>'CRI-M'!P111</f>
        <v>2288000</v>
      </c>
    </row>
    <row r="99" spans="1:4" x14ac:dyDescent="0.25">
      <c r="A99">
        <v>8103</v>
      </c>
      <c r="B99" t="s">
        <v>571</v>
      </c>
      <c r="C99">
        <v>15</v>
      </c>
      <c r="D99" s="109">
        <f>'CRI-M'!P112</f>
        <v>3720911.968799999</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2130731.9175999998</v>
      </c>
    </row>
    <row r="106" spans="1:4" x14ac:dyDescent="0.25">
      <c r="A106">
        <v>8110</v>
      </c>
      <c r="B106" t="s">
        <v>578</v>
      </c>
      <c r="C106">
        <v>15</v>
      </c>
      <c r="D106" s="109">
        <f>'CRI-M'!P119</f>
        <v>6239990.8792000003</v>
      </c>
    </row>
    <row r="107" spans="1:4" x14ac:dyDescent="0.25">
      <c r="A107">
        <v>8111</v>
      </c>
      <c r="B107" t="s">
        <v>579</v>
      </c>
      <c r="C107">
        <v>15</v>
      </c>
      <c r="D107" s="109">
        <f>'CRI-M'!P120</f>
        <v>249800.71999999994</v>
      </c>
    </row>
    <row r="108" spans="1:4" x14ac:dyDescent="0.25">
      <c r="A108">
        <v>8112</v>
      </c>
      <c r="B108" t="s">
        <v>580</v>
      </c>
      <c r="C108">
        <v>16</v>
      </c>
      <c r="D108" s="109">
        <f>'CRI-M'!P121</f>
        <v>15714818.672800003</v>
      </c>
    </row>
    <row r="109" spans="1:4" x14ac:dyDescent="0.25">
      <c r="A109">
        <v>8200</v>
      </c>
      <c r="B109" t="s">
        <v>581</v>
      </c>
      <c r="D109" s="109">
        <f>'CRI-M'!P122</f>
        <v>81576265</v>
      </c>
    </row>
    <row r="110" spans="1:4" x14ac:dyDescent="0.25">
      <c r="A110">
        <v>8201</v>
      </c>
      <c r="B110" t="s">
        <v>582</v>
      </c>
      <c r="C110">
        <v>25</v>
      </c>
      <c r="D110" s="109">
        <f>'CRI-M'!P123</f>
        <v>19206313</v>
      </c>
    </row>
    <row r="111" spans="1:4" x14ac:dyDescent="0.25">
      <c r="A111">
        <v>8202</v>
      </c>
      <c r="B111" t="s">
        <v>583</v>
      </c>
      <c r="C111">
        <v>25</v>
      </c>
      <c r="D111" s="109">
        <f>'CRI-M'!P124</f>
        <v>62369952</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3119999.3656000006</v>
      </c>
    </row>
    <row r="120" spans="1:4" x14ac:dyDescent="0.25">
      <c r="A120">
        <v>8401</v>
      </c>
      <c r="B120" t="s">
        <v>588</v>
      </c>
      <c r="C120">
        <v>15</v>
      </c>
      <c r="D120" s="109">
        <f>'CRI-M'!P133</f>
        <v>87.755200000000002</v>
      </c>
    </row>
    <row r="121" spans="1:4" x14ac:dyDescent="0.25">
      <c r="A121">
        <v>8402</v>
      </c>
      <c r="B121" t="s">
        <v>589</v>
      </c>
      <c r="C121">
        <v>15</v>
      </c>
      <c r="D121" s="109">
        <f>'CRI-M'!P134</f>
        <v>377966.78400000016</v>
      </c>
    </row>
    <row r="122" spans="1:4" x14ac:dyDescent="0.25">
      <c r="A122">
        <v>8403</v>
      </c>
      <c r="B122" t="s">
        <v>590</v>
      </c>
      <c r="C122">
        <v>15</v>
      </c>
      <c r="D122" s="109">
        <f>'CRI-M'!P135</f>
        <v>2741944.8263999992</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282991130.36400002</v>
      </c>
    </row>
    <row r="150" spans="1:4" x14ac:dyDescent="0.25">
      <c r="B150" t="s">
        <v>1539</v>
      </c>
      <c r="D150" s="109">
        <f>'CRI-M'!P163</f>
        <v>0</v>
      </c>
    </row>
    <row r="151" spans="1:4" x14ac:dyDescent="0.25">
      <c r="B151" t="s">
        <v>1540</v>
      </c>
      <c r="D151" s="109">
        <f>'CRI-M'!P164</f>
        <v>0</v>
      </c>
    </row>
    <row r="152" spans="1:4" x14ac:dyDescent="0.25">
      <c r="B152" t="s">
        <v>1541</v>
      </c>
      <c r="D152" s="109">
        <f>'CRI-M'!P165</f>
        <v>0</v>
      </c>
    </row>
    <row r="153" spans="1:4" x14ac:dyDescent="0.25">
      <c r="B153" t="s">
        <v>1539</v>
      </c>
      <c r="D153" s="109">
        <f>'CRI-M'!P166</f>
        <v>0</v>
      </c>
    </row>
    <row r="154" spans="1:4" x14ac:dyDescent="0.25">
      <c r="B154" t="s">
        <v>1542</v>
      </c>
      <c r="D154" s="109">
        <f>'CRI-M'!P167</f>
        <v>0</v>
      </c>
    </row>
    <row r="155" spans="1:4" x14ac:dyDescent="0.25">
      <c r="B155" t="s">
        <v>1543</v>
      </c>
      <c r="D155" s="109">
        <f>'CRI-M'!P168</f>
        <v>0</v>
      </c>
    </row>
    <row r="156" spans="1:4" x14ac:dyDescent="0.25">
      <c r="B156" t="s">
        <v>1544</v>
      </c>
      <c r="D156" s="109">
        <f>'CRI-M'!P169</f>
        <v>0</v>
      </c>
    </row>
    <row r="157" spans="1:4" x14ac:dyDescent="0.25">
      <c r="B157" t="s">
        <v>1542</v>
      </c>
      <c r="D157" s="109">
        <f>'CRI-M'!P170</f>
        <v>0</v>
      </c>
    </row>
    <row r="158" spans="1:4" x14ac:dyDescent="0.25">
      <c r="B158" t="s">
        <v>1545</v>
      </c>
      <c r="D158" s="109">
        <f>'CRI-M'!P171</f>
        <v>0</v>
      </c>
    </row>
    <row r="159" spans="1:4" x14ac:dyDescent="0.25">
      <c r="B159" t="s">
        <v>1546</v>
      </c>
      <c r="D159" s="109">
        <f>'CRI-M'!P172</f>
        <v>282991130.36400002</v>
      </c>
    </row>
    <row r="160" spans="1:4" x14ac:dyDescent="0.25">
      <c r="A160" t="s">
        <v>504</v>
      </c>
      <c r="D160" s="109">
        <f>'CRI-M'!P162</f>
        <v>282991130.36400002</v>
      </c>
    </row>
    <row r="161" spans="1:4" x14ac:dyDescent="0.25">
      <c r="A161">
        <v>1000</v>
      </c>
      <c r="B161" t="s">
        <v>19</v>
      </c>
      <c r="D161" s="109">
        <f>'COG-M'!P7</f>
        <v>128886243.86319989</v>
      </c>
    </row>
    <row r="162" spans="1:4" x14ac:dyDescent="0.25">
      <c r="A162">
        <v>1100</v>
      </c>
      <c r="B162" t="s">
        <v>20</v>
      </c>
      <c r="D162" s="109">
        <f>'COG-M'!P8</f>
        <v>59491124.86319989</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0</v>
      </c>
    </row>
    <row r="168" spans="1:4" x14ac:dyDescent="0.25">
      <c r="C168">
        <v>16</v>
      </c>
      <c r="D168" s="109">
        <f>'COG-M'!P14</f>
        <v>3790658.736000001</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48061812.098399885</v>
      </c>
    </row>
    <row r="179" spans="1:4" x14ac:dyDescent="0.25">
      <c r="C179">
        <v>16</v>
      </c>
      <c r="D179" s="109">
        <f>'COG-M'!P25</f>
        <v>0</v>
      </c>
    </row>
    <row r="180" spans="1:4" x14ac:dyDescent="0.25">
      <c r="C180">
        <v>17</v>
      </c>
      <c r="D180" s="109">
        <f>'COG-M'!P26</f>
        <v>0</v>
      </c>
    </row>
    <row r="181" spans="1:4" x14ac:dyDescent="0.25">
      <c r="C181">
        <v>25</v>
      </c>
      <c r="D181" s="109">
        <f>'COG-M'!P27</f>
        <v>7638654.0288000042</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45840750</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32915862</v>
      </c>
    </row>
    <row r="210" spans="1:4" x14ac:dyDescent="0.25">
      <c r="C210">
        <v>16</v>
      </c>
      <c r="D210" s="109">
        <f>'COG-M'!P56</f>
        <v>0</v>
      </c>
    </row>
    <row r="211" spans="1:4" x14ac:dyDescent="0.25">
      <c r="C211">
        <v>17</v>
      </c>
      <c r="D211" s="109">
        <f>'COG-M'!P57</f>
        <v>0</v>
      </c>
    </row>
    <row r="212" spans="1:4" x14ac:dyDescent="0.25">
      <c r="C212">
        <v>25</v>
      </c>
      <c r="D212" s="109">
        <f>'COG-M'!P58</f>
        <v>12924888</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19432369</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2492162</v>
      </c>
    </row>
    <row r="242" spans="1:4" x14ac:dyDescent="0.25">
      <c r="C242">
        <v>16</v>
      </c>
      <c r="D242" s="109">
        <f>'COG-M'!P88</f>
        <v>11924160</v>
      </c>
    </row>
    <row r="243" spans="1:4" x14ac:dyDescent="0.25">
      <c r="C243">
        <v>17</v>
      </c>
      <c r="D243" s="109">
        <f>'COG-M'!P89</f>
        <v>0</v>
      </c>
    </row>
    <row r="244" spans="1:4" x14ac:dyDescent="0.25">
      <c r="C244">
        <v>25</v>
      </c>
      <c r="D244" s="109">
        <f>'COG-M'!P90</f>
        <v>2856047</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2160000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3480000</v>
      </c>
    </row>
    <row r="290" spans="1:4" x14ac:dyDescent="0.25">
      <c r="A290">
        <v>141</v>
      </c>
      <c r="B290" t="s">
        <v>39</v>
      </c>
      <c r="C290">
        <v>11</v>
      </c>
      <c r="D290" s="109">
        <f>'COG-M'!P136</f>
        <v>2880000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600000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642000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480000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162000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25604890</v>
      </c>
    </row>
    <row r="424" spans="1:4" x14ac:dyDescent="0.25">
      <c r="A424">
        <v>2100</v>
      </c>
      <c r="B424" t="s">
        <v>56</v>
      </c>
      <c r="D424" s="109">
        <f>'COG-M'!P270</f>
        <v>1680000</v>
      </c>
    </row>
    <row r="425" spans="1:4" x14ac:dyDescent="0.25">
      <c r="A425">
        <v>211</v>
      </c>
      <c r="B425" t="s">
        <v>57</v>
      </c>
      <c r="C425">
        <v>11</v>
      </c>
      <c r="D425" s="109">
        <f>'COG-M'!P271</f>
        <v>960000</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480000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240000</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600000</v>
      </c>
    </row>
    <row r="506" spans="1:4" x14ac:dyDescent="0.25">
      <c r="A506">
        <v>221</v>
      </c>
      <c r="B506" t="s">
        <v>66</v>
      </c>
      <c r="C506">
        <v>11</v>
      </c>
      <c r="D506" s="109">
        <f>'COG-M'!P352</f>
        <v>600000</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0</v>
      </c>
    </row>
    <row r="511" spans="1:4" x14ac:dyDescent="0.25">
      <c r="C511">
        <v>16</v>
      </c>
      <c r="D511" s="109">
        <f>'COG-M'!P357</f>
        <v>0</v>
      </c>
    </row>
    <row r="512" spans="1:4" x14ac:dyDescent="0.25">
      <c r="C512">
        <v>17</v>
      </c>
      <c r="D512" s="109">
        <f>'COG-M'!P358</f>
        <v>0</v>
      </c>
    </row>
    <row r="513" spans="1:4" x14ac:dyDescent="0.25">
      <c r="C513">
        <v>25</v>
      </c>
      <c r="D513" s="109">
        <f>'COG-M'!P359</f>
        <v>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1980000</v>
      </c>
    </row>
    <row r="547" spans="1:4" x14ac:dyDescent="0.25">
      <c r="A547">
        <v>241</v>
      </c>
      <c r="B547" t="s">
        <v>80</v>
      </c>
      <c r="C547">
        <v>11</v>
      </c>
      <c r="D547" s="109">
        <f>'COG-M'!P393</f>
        <v>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420000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600000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960000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2050000</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120000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1140000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790000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14034890</v>
      </c>
    </row>
    <row r="709" spans="1:4" x14ac:dyDescent="0.25">
      <c r="A709">
        <v>261</v>
      </c>
      <c r="B709" t="s">
        <v>98</v>
      </c>
      <c r="C709">
        <v>11</v>
      </c>
      <c r="D709" s="109">
        <f>'COG-M'!P555</f>
        <v>993194</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9425016</v>
      </c>
    </row>
    <row r="714" spans="1:4" x14ac:dyDescent="0.25">
      <c r="C714">
        <v>16</v>
      </c>
      <c r="D714" s="109">
        <f>'COG-M'!P560</f>
        <v>0</v>
      </c>
    </row>
    <row r="715" spans="1:4" x14ac:dyDescent="0.25">
      <c r="C715">
        <v>17</v>
      </c>
      <c r="D715" s="109">
        <f>'COG-M'!P561</f>
        <v>0</v>
      </c>
    </row>
    <row r="716" spans="1:4" x14ac:dyDescent="0.25">
      <c r="C716">
        <v>25</v>
      </c>
      <c r="D716" s="109">
        <f>'COG-M'!P562</f>
        <v>3616680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1180000</v>
      </c>
    </row>
    <row r="730" spans="1:4" x14ac:dyDescent="0.25">
      <c r="A730">
        <v>271</v>
      </c>
      <c r="B730" t="s">
        <v>101</v>
      </c>
      <c r="C730">
        <v>11</v>
      </c>
      <c r="D730" s="109">
        <f>'COG-M'!P576</f>
        <v>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380000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800000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4080000</v>
      </c>
    </row>
    <row r="812" spans="1:4" x14ac:dyDescent="0.25">
      <c r="A812">
        <v>291</v>
      </c>
      <c r="B812" t="s">
        <v>111</v>
      </c>
      <c r="C812">
        <v>11</v>
      </c>
      <c r="D812" s="109">
        <f>'COG-M'!P658</f>
        <v>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2640000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1200000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240000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65740000</v>
      </c>
    </row>
    <row r="903" spans="1:4" x14ac:dyDescent="0.25">
      <c r="A903">
        <v>3100</v>
      </c>
      <c r="B903" t="s">
        <v>121</v>
      </c>
      <c r="D903" s="109">
        <f>'COG-M'!P749</f>
        <v>14244000</v>
      </c>
    </row>
    <row r="904" spans="1:4" x14ac:dyDescent="0.25">
      <c r="A904">
        <v>311</v>
      </c>
      <c r="B904" t="s">
        <v>122</v>
      </c>
      <c r="C904">
        <v>11</v>
      </c>
      <c r="D904" s="109">
        <f>'COG-M'!P750</f>
        <v>1200000</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12000000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24000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960000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60000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4560000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300000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240000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180000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2400000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1200000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240000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2620000</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120000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100000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2400000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3120000</v>
      </c>
    </row>
    <row r="1177" spans="1:4" x14ac:dyDescent="0.25">
      <c r="A1177">
        <v>341</v>
      </c>
      <c r="B1177" t="s">
        <v>152</v>
      </c>
      <c r="C1177">
        <v>11</v>
      </c>
      <c r="D1177" s="109">
        <f>'COG-M'!P1023</f>
        <v>0</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240000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2400000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480000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26688000</v>
      </c>
    </row>
    <row r="1268" spans="1:4" x14ac:dyDescent="0.25">
      <c r="A1268">
        <v>351</v>
      </c>
      <c r="B1268" t="s">
        <v>162</v>
      </c>
      <c r="C1268">
        <v>11</v>
      </c>
      <c r="D1268" s="109">
        <f>'COG-M'!P1114</f>
        <v>24000000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0</v>
      </c>
    </row>
    <row r="1274" spans="1:4" x14ac:dyDescent="0.25">
      <c r="C1274">
        <v>17</v>
      </c>
      <c r="D1274" s="109">
        <f>'COG-M'!P1120</f>
        <v>0</v>
      </c>
    </row>
    <row r="1275" spans="1:4" x14ac:dyDescent="0.25">
      <c r="C1275">
        <v>25</v>
      </c>
      <c r="D1275" s="109">
        <f>'COG-M'!P1121</f>
        <v>720000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48000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1200000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600000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48000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72000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1992000</v>
      </c>
    </row>
    <row r="1359" spans="1:4" x14ac:dyDescent="0.25">
      <c r="A1359">
        <v>361</v>
      </c>
      <c r="B1359" t="s">
        <v>172</v>
      </c>
      <c r="C1359">
        <v>11</v>
      </c>
      <c r="D1359" s="109">
        <f>'COG-M'!P1205</f>
        <v>1200000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600000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120000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72000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396000</v>
      </c>
    </row>
    <row r="1430" spans="1:4" x14ac:dyDescent="0.25">
      <c r="A1430">
        <v>371</v>
      </c>
      <c r="B1430" t="s">
        <v>179</v>
      </c>
      <c r="C1430">
        <v>11</v>
      </c>
      <c r="D1430" s="109">
        <f>'COG-M'!P1276</f>
        <v>96000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300000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12000000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12000000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120000</v>
      </c>
    </row>
    <row r="1572" spans="1:4" x14ac:dyDescent="0.25">
      <c r="A1572">
        <v>391</v>
      </c>
      <c r="B1572" t="s">
        <v>195</v>
      </c>
      <c r="C1572">
        <v>11</v>
      </c>
      <c r="D1572" s="109">
        <f>'COG-M'!P1418</f>
        <v>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120000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27100000</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9400000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8400000</v>
      </c>
    </row>
    <row r="1774" spans="1:4" x14ac:dyDescent="0.25">
      <c r="C1774">
        <v>16</v>
      </c>
      <c r="D1774" s="109">
        <f>'COG-M'!P1620</f>
        <v>0</v>
      </c>
    </row>
    <row r="1775" spans="1:4" x14ac:dyDescent="0.25">
      <c r="C1775">
        <v>17</v>
      </c>
      <c r="D1775" s="109">
        <f>'COG-M'!P1621</f>
        <v>0</v>
      </c>
    </row>
    <row r="1776" spans="1:4" x14ac:dyDescent="0.25">
      <c r="C1776">
        <v>25</v>
      </c>
      <c r="D1776" s="109">
        <f>'COG-M'!P1622</f>
        <v>1000000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4420000</v>
      </c>
    </row>
    <row r="1780" spans="1:4" x14ac:dyDescent="0.25">
      <c r="A1780">
        <v>441</v>
      </c>
      <c r="B1780" t="s">
        <v>231</v>
      </c>
      <c r="C1780">
        <v>11</v>
      </c>
      <c r="D1780" s="109">
        <f>'COG-M'!P1626</f>
        <v>3600000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820000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13280000</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12800000</v>
      </c>
    </row>
    <row r="1866" spans="1:4" x14ac:dyDescent="0.25">
      <c r="C1866">
        <v>16</v>
      </c>
      <c r="D1866" s="109">
        <f>'COG-M'!P1712</f>
        <v>0</v>
      </c>
    </row>
    <row r="1867" spans="1:4" x14ac:dyDescent="0.25">
      <c r="C1867">
        <v>17</v>
      </c>
      <c r="D1867" s="109">
        <f>'COG-M'!P1713</f>
        <v>0</v>
      </c>
    </row>
    <row r="1868" spans="1:4" x14ac:dyDescent="0.25">
      <c r="C1868">
        <v>25</v>
      </c>
      <c r="D1868" s="109">
        <f>'COG-M'!P1714</f>
        <v>480000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3260000</v>
      </c>
    </row>
    <row r="2020" spans="1:4" x14ac:dyDescent="0.25">
      <c r="A2020">
        <v>5100</v>
      </c>
      <c r="B2020" t="s">
        <v>262</v>
      </c>
      <c r="D2020" s="109">
        <f>'COG-M'!P1866</f>
        <v>720000</v>
      </c>
    </row>
    <row r="2021" spans="1:4" x14ac:dyDescent="0.25">
      <c r="A2021">
        <v>511</v>
      </c>
      <c r="B2021" t="s">
        <v>263</v>
      </c>
      <c r="C2021">
        <v>11</v>
      </c>
      <c r="D2021" s="109">
        <f>'COG-M'!P1867</f>
        <v>480000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240000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2300000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2300000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240000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240000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32399996</v>
      </c>
    </row>
    <row r="2520" spans="1:4" x14ac:dyDescent="0.25">
      <c r="A2520">
        <v>6100</v>
      </c>
      <c r="B2520" t="s">
        <v>320</v>
      </c>
      <c r="D2520" s="109">
        <f>'COG-M'!P2366</f>
        <v>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32399996</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5199996</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7200000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20000000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282991129.86319989</v>
      </c>
    </row>
    <row r="3189" spans="2:4" x14ac:dyDescent="0.25">
      <c r="B3189">
        <v>1</v>
      </c>
      <c r="C3189" t="s">
        <v>447</v>
      </c>
      <c r="D3189" s="109">
        <f>CF!C8</f>
        <v>282991130</v>
      </c>
    </row>
    <row r="3190" spans="2:4" x14ac:dyDescent="0.25">
      <c r="B3190">
        <v>11</v>
      </c>
      <c r="C3190" t="s">
        <v>723</v>
      </c>
      <c r="D3190" s="109">
        <f>CF!C9</f>
        <v>220231134</v>
      </c>
    </row>
    <row r="3191" spans="2:4" x14ac:dyDescent="0.25">
      <c r="B3191">
        <v>111</v>
      </c>
      <c r="C3191" t="s">
        <v>448</v>
      </c>
      <c r="D3191" s="109">
        <f>CF!C10</f>
        <v>220231134</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62759996</v>
      </c>
    </row>
    <row r="3199" spans="2:4" x14ac:dyDescent="0.25">
      <c r="B3199">
        <v>131</v>
      </c>
      <c r="C3199" t="s">
        <v>452</v>
      </c>
      <c r="D3199" s="109">
        <f>CF!C18</f>
        <v>27100000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35659996</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0</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0</v>
      </c>
    </row>
    <row r="3237" spans="2:4" x14ac:dyDescent="0.25">
      <c r="B3237">
        <v>221</v>
      </c>
      <c r="C3237" t="s">
        <v>656</v>
      </c>
      <c r="D3237" s="109">
        <f>CF!C56</f>
        <v>0</v>
      </c>
    </row>
    <row r="3238" spans="2:4" x14ac:dyDescent="0.25">
      <c r="B3238">
        <v>222</v>
      </c>
      <c r="C3238" t="s">
        <v>657</v>
      </c>
      <c r="D3238" s="109">
        <f>CF!C57</f>
        <v>0</v>
      </c>
    </row>
    <row r="3239" spans="2:4" x14ac:dyDescent="0.25">
      <c r="B3239">
        <v>223</v>
      </c>
      <c r="C3239" t="s">
        <v>658</v>
      </c>
      <c r="D3239" s="109">
        <f>CF!C58</f>
        <v>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0</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282991130</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0</v>
      </c>
      <c r="C3336" t="str">
        <f>CA!C11</f>
        <v>SALA DE REGIDORES</v>
      </c>
      <c r="D3336">
        <f>CA!D11</f>
        <v>5056611.5199999996</v>
      </c>
    </row>
    <row r="3337" spans="1:4" x14ac:dyDescent="0.25">
      <c r="A3337" t="str">
        <f>CA!A12</f>
        <v>3.1.1.1.2</v>
      </c>
      <c r="B3337">
        <f>CA!B12</f>
        <v>0</v>
      </c>
      <c r="C3337" t="str">
        <f>CA!C12</f>
        <v>PRESIDENCIA MUNICIPAL</v>
      </c>
      <c r="D3337">
        <f>CA!D12</f>
        <v>20249690.82</v>
      </c>
    </row>
    <row r="3338" spans="1:4" x14ac:dyDescent="0.25">
      <c r="A3338" t="str">
        <f>CA!A13</f>
        <v>3.1.1.1.3</v>
      </c>
      <c r="B3338">
        <f>CA!B13</f>
        <v>0</v>
      </c>
      <c r="C3338" t="str">
        <f>CA!C13</f>
        <v>SECRETARIA GENERAL</v>
      </c>
      <c r="D3338">
        <f>CA!D13</f>
        <v>1476231.6900000002</v>
      </c>
    </row>
    <row r="3339" spans="1:4" x14ac:dyDescent="0.25">
      <c r="A3339" t="str">
        <f>CA!A14</f>
        <v>3.1.1.1.4</v>
      </c>
      <c r="B3339">
        <f>CA!B14</f>
        <v>0</v>
      </c>
      <c r="C3339" t="str">
        <f>CA!C14</f>
        <v>SINDICATURA</v>
      </c>
      <c r="D3339">
        <f>CA!D14</f>
        <v>2069061.9800000002</v>
      </c>
    </row>
    <row r="3340" spans="1:4" x14ac:dyDescent="0.25">
      <c r="A3340" t="str">
        <f>CA!A15</f>
        <v>3.1.1.1.5</v>
      </c>
      <c r="B3340">
        <f>CA!B15</f>
        <v>0</v>
      </c>
      <c r="C3340" t="str">
        <f>CA!C15</f>
        <v>COORDINACION DE GABINETE</v>
      </c>
      <c r="D3340">
        <f>CA!D15</f>
        <v>681707.8</v>
      </c>
    </row>
    <row r="3341" spans="1:4" x14ac:dyDescent="0.25">
      <c r="A3341" t="str">
        <f>CA!A16</f>
        <v>3.1.1.1.6</v>
      </c>
      <c r="B3341">
        <f>CA!B16</f>
        <v>0</v>
      </c>
      <c r="C3341" t="str">
        <f>CA!C16</f>
        <v>ORGANO DE CONTROL INTERNO</v>
      </c>
      <c r="D3341">
        <f>CA!D16</f>
        <v>2611204</v>
      </c>
    </row>
    <row r="3342" spans="1:4" x14ac:dyDescent="0.25">
      <c r="A3342" t="str">
        <f>CA!A17</f>
        <v>3.1.1.1.7</v>
      </c>
      <c r="B3342">
        <f>CA!B17</f>
        <v>0</v>
      </c>
      <c r="C3342" t="str">
        <f>CA!C17</f>
        <v xml:space="preserve"> RECURSOS HUMANOS</v>
      </c>
      <c r="D3342">
        <f>CA!D17</f>
        <v>1676942.11</v>
      </c>
    </row>
    <row r="3343" spans="1:4" x14ac:dyDescent="0.25">
      <c r="A3343" t="str">
        <f>CA!A18</f>
        <v>3.1.1.1.8</v>
      </c>
      <c r="B3343">
        <f>CA!B18</f>
        <v>0</v>
      </c>
      <c r="C3343" t="str">
        <f>CA!C18</f>
        <v>COMUNICACION SOCIAL</v>
      </c>
      <c r="D3343">
        <f>CA!D18</f>
        <v>3157730</v>
      </c>
    </row>
    <row r="3344" spans="1:4" x14ac:dyDescent="0.25">
      <c r="A3344" t="str">
        <f>CA!A19</f>
        <v>3.1.1.1.9</v>
      </c>
      <c r="B3344">
        <f>CA!B19</f>
        <v>0</v>
      </c>
      <c r="C3344" t="str">
        <f>CA!C19</f>
        <v>REGISTRO CIVIL</v>
      </c>
      <c r="D3344">
        <f>CA!D19</f>
        <v>1301227.83</v>
      </c>
    </row>
    <row r="3345" spans="1:4" x14ac:dyDescent="0.25">
      <c r="A3345" t="str">
        <f>CA!A20</f>
        <v>3.1.1.1.10</v>
      </c>
      <c r="B3345">
        <f>CA!B20</f>
        <v>0</v>
      </c>
      <c r="C3345" t="str">
        <f>CA!C20</f>
        <v>CULTURA</v>
      </c>
      <c r="D3345">
        <f>CA!D20</f>
        <v>7694567.2400000002</v>
      </c>
    </row>
    <row r="3346" spans="1:4" x14ac:dyDescent="0.25">
      <c r="A3346" t="str">
        <f>CA!A21</f>
        <v>3.1.1.1.11</v>
      </c>
      <c r="B3346">
        <f>CA!B21</f>
        <v>0</v>
      </c>
      <c r="C3346" t="str">
        <f>CA!C21</f>
        <v>DELEGACION SAN FRANCISCO DE ASIS</v>
      </c>
      <c r="D3346">
        <f>CA!D21</f>
        <v>642401.31000000006</v>
      </c>
    </row>
    <row r="3347" spans="1:4" x14ac:dyDescent="0.25">
      <c r="A3347" t="str">
        <f>CA!A22</f>
        <v>3.1.1.1.12</v>
      </c>
      <c r="B3347">
        <f>CA!B22</f>
        <v>0</v>
      </c>
      <c r="C3347" t="str">
        <f>CA!C22</f>
        <v>DELEGACION LAS MARGARITAS</v>
      </c>
      <c r="D3347">
        <f>CA!D22</f>
        <v>250570.29</v>
      </c>
    </row>
    <row r="3348" spans="1:4" x14ac:dyDescent="0.25">
      <c r="A3348" t="str">
        <f>CA!A23</f>
        <v>3.1.1.1.13</v>
      </c>
      <c r="B3348">
        <f>CA!B23</f>
        <v>0</v>
      </c>
      <c r="C3348" t="str">
        <f>CA!C23</f>
        <v>DELEGACION SAN ANTONIO DE FERNANDEZ</v>
      </c>
      <c r="D3348">
        <f>CA!D23</f>
        <v>281831.49000000005</v>
      </c>
    </row>
    <row r="3349" spans="1:4" x14ac:dyDescent="0.25">
      <c r="A3349" t="str">
        <f>CA!A24</f>
        <v>3.1.1.1.14</v>
      </c>
      <c r="B3349">
        <f>CA!B24</f>
        <v>0</v>
      </c>
      <c r="C3349" t="str">
        <f>CA!C24</f>
        <v>DELEGACION LA PURISIMA</v>
      </c>
      <c r="D3349">
        <f>CA!D24</f>
        <v>161027.88</v>
      </c>
    </row>
    <row r="3350" spans="1:4" x14ac:dyDescent="0.25">
      <c r="A3350" t="str">
        <f>CA!A25</f>
        <v>3.1.1.1.15</v>
      </c>
      <c r="B3350">
        <f>CA!B25</f>
        <v>0</v>
      </c>
      <c r="C3350" t="str">
        <f>CA!C25</f>
        <v>HACIENDA PUBLICA</v>
      </c>
      <c r="D3350">
        <f>CA!D25</f>
        <v>61625775.810000002</v>
      </c>
    </row>
    <row r="3351" spans="1:4" x14ac:dyDescent="0.25">
      <c r="A3351" t="str">
        <f>CA!A26</f>
        <v>3.1.1.1.16</v>
      </c>
      <c r="B3351">
        <f>CA!B26</f>
        <v>0</v>
      </c>
      <c r="C3351" t="str">
        <f>CA!C26</f>
        <v>PROVEEDURIA</v>
      </c>
      <c r="D3351">
        <f>CA!D26</f>
        <v>1782504</v>
      </c>
    </row>
    <row r="3352" spans="1:4" x14ac:dyDescent="0.25">
      <c r="A3352" t="str">
        <f>CA!A27</f>
        <v>3.1.1.1.17</v>
      </c>
      <c r="B3352">
        <f>CA!B27</f>
        <v>0</v>
      </c>
      <c r="C3352" t="str">
        <f>CA!C27</f>
        <v>INSPECCION Y VIGILANCIA</v>
      </c>
      <c r="D3352">
        <f>CA!D27</f>
        <v>1585944.55</v>
      </c>
    </row>
    <row r="3353" spans="1:4" x14ac:dyDescent="0.25">
      <c r="A3353" t="str">
        <f>CA!A28</f>
        <v>3.1.1.1.18</v>
      </c>
      <c r="B3353">
        <f>CA!B28</f>
        <v>0</v>
      </c>
      <c r="C3353" t="str">
        <f>CA!C28</f>
        <v>MERCADOS</v>
      </c>
      <c r="D3353">
        <f>CA!D28</f>
        <v>318225.5</v>
      </c>
    </row>
    <row r="3354" spans="1:4" x14ac:dyDescent="0.25">
      <c r="A3354" t="str">
        <f>CA!A29</f>
        <v>3.1.1.1.19</v>
      </c>
      <c r="B3354">
        <f>CA!B29</f>
        <v>0</v>
      </c>
      <c r="C3354" t="str">
        <f>CA!C29</f>
        <v>SISTEMAS</v>
      </c>
      <c r="D3354">
        <f>CA!D29</f>
        <v>518759.34</v>
      </c>
    </row>
    <row r="3355" spans="1:4" x14ac:dyDescent="0.25">
      <c r="A3355" t="str">
        <f>CA!A30</f>
        <v>3.1.1.1.20</v>
      </c>
      <c r="B3355">
        <f>CA!B30</f>
        <v>0</v>
      </c>
      <c r="C3355" t="str">
        <f>CA!C30</f>
        <v>CATASTRO</v>
      </c>
      <c r="D3355">
        <f>CA!D30</f>
        <v>1052527.98</v>
      </c>
    </row>
    <row r="3356" spans="1:4" x14ac:dyDescent="0.25">
      <c r="A3356" t="str">
        <f>CA!A31</f>
        <v>3.1.1.1.21</v>
      </c>
      <c r="B3356">
        <f>CA!B31</f>
        <v>0</v>
      </c>
      <c r="C3356" t="str">
        <f>CA!C31</f>
        <v>OBRAS PUBLICAS</v>
      </c>
      <c r="D3356">
        <f>CA!D31</f>
        <v>49528644.07</v>
      </c>
    </row>
    <row r="3357" spans="1:4" x14ac:dyDescent="0.25">
      <c r="A3357" t="str">
        <f>CA!A32</f>
        <v>3.1.1.1.22</v>
      </c>
      <c r="B3357">
        <f>CA!B32</f>
        <v>0</v>
      </c>
      <c r="C3357" t="str">
        <f>CA!C32</f>
        <v>PLANEACION Y URBANIZACION</v>
      </c>
      <c r="D3357">
        <f>CA!D32</f>
        <v>463652.21</v>
      </c>
    </row>
    <row r="3358" spans="1:4" x14ac:dyDescent="0.25">
      <c r="A3358" t="str">
        <f>CA!A33</f>
        <v>3.1.1.1.23</v>
      </c>
      <c r="B3358">
        <f>CA!B33</f>
        <v>0</v>
      </c>
      <c r="C3358" t="str">
        <f>CA!C33</f>
        <v>COORDINACION DE SERVICIOS PUBLICOS</v>
      </c>
      <c r="D3358">
        <f>CA!D33</f>
        <v>17812313.48</v>
      </c>
    </row>
    <row r="3359" spans="1:4" x14ac:dyDescent="0.25">
      <c r="A3359" t="str">
        <f>CA!A34</f>
        <v>3.1.1.1.24</v>
      </c>
      <c r="B3359">
        <f>CA!B34</f>
        <v>0</v>
      </c>
      <c r="C3359" t="str">
        <f>CA!C34</f>
        <v>MANTENIMIENTO DE INMUEBLES</v>
      </c>
      <c r="D3359">
        <f>CA!D34</f>
        <v>8283360.1700000009</v>
      </c>
    </row>
    <row r="3360" spans="1:4" x14ac:dyDescent="0.25">
      <c r="A3360" t="str">
        <f>CA!A35</f>
        <v>3.1.1.1.25</v>
      </c>
      <c r="B3360">
        <f>CA!B35</f>
        <v>0</v>
      </c>
      <c r="C3360" t="str">
        <f>CA!C35</f>
        <v>CEMENTERIOS</v>
      </c>
      <c r="D3360">
        <f>CA!D35</f>
        <v>446338.65</v>
      </c>
    </row>
    <row r="3361" spans="1:4" x14ac:dyDescent="0.25">
      <c r="A3361" t="str">
        <f>CA!A36</f>
        <v>3.1.1.1.26</v>
      </c>
      <c r="B3361">
        <f>CA!B36</f>
        <v>0</v>
      </c>
      <c r="C3361" t="str">
        <f>CA!C36</f>
        <v>ASEO PUBLICO</v>
      </c>
      <c r="D3361">
        <f>CA!D36</f>
        <v>13457764.57</v>
      </c>
    </row>
    <row r="3362" spans="1:4" x14ac:dyDescent="0.25">
      <c r="A3362" t="str">
        <f>CA!A37</f>
        <v>3.1.1.1.27</v>
      </c>
      <c r="B3362">
        <f>CA!B37</f>
        <v>0</v>
      </c>
      <c r="C3362" t="str">
        <f>CA!C37</f>
        <v>PARQUES Y JARDINES</v>
      </c>
      <c r="D3362">
        <f>CA!D37</f>
        <v>11808735.180000002</v>
      </c>
    </row>
    <row r="3363" spans="1:4" x14ac:dyDescent="0.25">
      <c r="A3363" t="str">
        <f>CA!A38</f>
        <v>3.1.1.1.28</v>
      </c>
      <c r="B3363">
        <f>CA!B38</f>
        <v>0</v>
      </c>
      <c r="C3363" t="str">
        <f>CA!C38</f>
        <v>ALUMBRADO PUBLICO</v>
      </c>
      <c r="D3363">
        <f>CA!D38</f>
        <v>12962065.270000001</v>
      </c>
    </row>
    <row r="3364" spans="1:4" x14ac:dyDescent="0.25">
      <c r="A3364" t="str">
        <f>CA!A39</f>
        <v>3.1.1.1.29</v>
      </c>
      <c r="B3364">
        <f>CA!B39</f>
        <v>0</v>
      </c>
      <c r="C3364" t="str">
        <f>CA!C39</f>
        <v>TRANSPARENCIA Y BUENAS PRACTICAS</v>
      </c>
      <c r="D3364">
        <f>CA!D39</f>
        <v>315620.40000000002</v>
      </c>
    </row>
    <row r="3365" spans="1:4" x14ac:dyDescent="0.25">
      <c r="A3365" t="str">
        <f>CA!A40</f>
        <v>3.1.1.1.30</v>
      </c>
      <c r="B3365">
        <f>CA!B40</f>
        <v>0</v>
      </c>
      <c r="C3365" t="str">
        <f>CA!C40</f>
        <v>SERVICIOS MEDICOS MUNICIPALES</v>
      </c>
      <c r="D3365">
        <f>CA!D40</f>
        <v>2955394.39</v>
      </c>
    </row>
    <row r="3366" spans="1:4" x14ac:dyDescent="0.25">
      <c r="A3366" t="str">
        <f>CA!A41</f>
        <v>3.1.1.1.31</v>
      </c>
      <c r="B3366">
        <f>CA!B41</f>
        <v>0</v>
      </c>
      <c r="C3366" t="str">
        <f>CA!C41</f>
        <v>DIRECCION MOVILIDAD Y TRANSPORTE</v>
      </c>
      <c r="D3366">
        <f>CA!D41</f>
        <v>2471221.8400000003</v>
      </c>
    </row>
    <row r="3367" spans="1:4" x14ac:dyDescent="0.25">
      <c r="A3367" t="str">
        <f>CA!A42</f>
        <v>3.1.1.1.32</v>
      </c>
      <c r="B3367">
        <f>CA!B42</f>
        <v>0</v>
      </c>
      <c r="C3367" t="str">
        <f>CA!C42</f>
        <v>JUZGADO MUNICIPAL</v>
      </c>
      <c r="D3367">
        <f>CA!D42</f>
        <v>398713.28</v>
      </c>
    </row>
    <row r="3368" spans="1:4" x14ac:dyDescent="0.25">
      <c r="A3368" t="str">
        <f>CA!A43</f>
        <v>3.1.1.1.33</v>
      </c>
      <c r="B3368">
        <f>CA!B43</f>
        <v>0</v>
      </c>
      <c r="C3368" t="str">
        <f>CA!C43</f>
        <v>EDUCACION</v>
      </c>
      <c r="D3368">
        <f>CA!D43</f>
        <v>936912.77</v>
      </c>
    </row>
    <row r="3369" spans="1:4" x14ac:dyDescent="0.25">
      <c r="A3369" t="str">
        <f>CA!A44</f>
        <v>3.1.1.1.34</v>
      </c>
      <c r="B3369">
        <f>CA!B44</f>
        <v>0</v>
      </c>
      <c r="C3369" t="str">
        <f>CA!C44</f>
        <v>DESARROLLO SOCIAL Y HUMANO</v>
      </c>
      <c r="D3369">
        <f>CA!D44</f>
        <v>1639768.7500000002</v>
      </c>
    </row>
    <row r="3370" spans="1:4" x14ac:dyDescent="0.25">
      <c r="A3370" t="str">
        <f>CA!A45</f>
        <v>3.1.1.1.35</v>
      </c>
      <c r="B3370">
        <f>CA!B45</f>
        <v>0</v>
      </c>
      <c r="C3370" t="str">
        <f>CA!C45</f>
        <v>DESARROLLO AGROPECUARIO</v>
      </c>
      <c r="D3370">
        <f>CA!D45</f>
        <v>505745.83</v>
      </c>
    </row>
    <row r="3371" spans="1:4" x14ac:dyDescent="0.25">
      <c r="A3371" t="str">
        <f>CA!A46</f>
        <v>3.1.1.1.36</v>
      </c>
      <c r="B3371">
        <f>CA!B46</f>
        <v>0</v>
      </c>
      <c r="C3371" t="str">
        <f>CA!C46</f>
        <v>RASTRO MUNICIPAL</v>
      </c>
      <c r="D3371">
        <f>CA!D46</f>
        <v>597362.51</v>
      </c>
    </row>
    <row r="3372" spans="1:4" x14ac:dyDescent="0.25">
      <c r="A3372" t="str">
        <f>CA!A47</f>
        <v>3.1.1.1.37</v>
      </c>
      <c r="B3372">
        <f>CA!B47</f>
        <v>0</v>
      </c>
      <c r="C3372" t="str">
        <f>CA!C47</f>
        <v>IGUALDAD SUSTANTIVA</v>
      </c>
      <c r="D3372">
        <f>CA!D47</f>
        <v>1589460.8900000001</v>
      </c>
    </row>
    <row r="3373" spans="1:4" x14ac:dyDescent="0.25">
      <c r="A3373" t="str">
        <f>CA!A48</f>
        <v>3.1.1.1.38</v>
      </c>
      <c r="B3373">
        <f>CA!B48</f>
        <v>0</v>
      </c>
      <c r="C3373" t="str">
        <f>CA!C48</f>
        <v>DIRECCION DE  PROTECCION CIVIL</v>
      </c>
      <c r="D3373">
        <f>CA!D48</f>
        <v>12614369.440000001</v>
      </c>
    </row>
    <row r="3374" spans="1:4" x14ac:dyDescent="0.25">
      <c r="A3374" t="str">
        <f>CA!A49</f>
        <v>3.1.1.1.39</v>
      </c>
      <c r="B3374">
        <f>CA!B49</f>
        <v>0</v>
      </c>
      <c r="C3374" t="str">
        <f>CA!C49</f>
        <v>RELACIONES EXTERIORES</v>
      </c>
      <c r="D3374">
        <f>CA!D49</f>
        <v>2173902.54</v>
      </c>
    </row>
    <row r="3375" spans="1:4" x14ac:dyDescent="0.25">
      <c r="A3375" t="str">
        <f>CA!A50</f>
        <v>3.1.1.1.40</v>
      </c>
      <c r="B3375">
        <f>CA!B50</f>
        <v>0</v>
      </c>
      <c r="C3375" t="str">
        <f>CA!C50</f>
        <v>TALLER  MUNICIPAL</v>
      </c>
      <c r="D3375">
        <f>CA!D50</f>
        <v>1010544.4500000001</v>
      </c>
    </row>
    <row r="3376" spans="1:4" x14ac:dyDescent="0.25">
      <c r="A3376" t="str">
        <f>CA!A51</f>
        <v>3.1.1.1.41</v>
      </c>
      <c r="B3376">
        <f>CA!B51</f>
        <v>0</v>
      </c>
      <c r="C3376" t="str">
        <f>CA!C51</f>
        <v>SEGURIDAD PUBLICA</v>
      </c>
      <c r="D3376">
        <f>CA!D51</f>
        <v>19969924.880000003</v>
      </c>
    </row>
    <row r="3377" spans="1:4" x14ac:dyDescent="0.25">
      <c r="A3377" t="str">
        <f>CA!A52</f>
        <v>3.1.1.1.42</v>
      </c>
      <c r="B3377">
        <f>CA!B52</f>
        <v>0</v>
      </c>
      <c r="C3377" t="str">
        <f>CA!C52</f>
        <v>AGENCIAS</v>
      </c>
      <c r="D3377">
        <f>CA!D52</f>
        <v>1200253.5</v>
      </c>
    </row>
    <row r="3378" spans="1:4" x14ac:dyDescent="0.25">
      <c r="A3378" t="str">
        <f>CA!A53</f>
        <v>3.1.1.1.43</v>
      </c>
      <c r="B3378">
        <f>CA!B53</f>
        <v>0</v>
      </c>
      <c r="C3378" t="str">
        <f>CA!C53</f>
        <v>ECOLOGIA Y MEDIO AMBIENTE</v>
      </c>
      <c r="D3378">
        <f>CA!D53</f>
        <v>608562.26</v>
      </c>
    </row>
    <row r="3379" spans="1:4" x14ac:dyDescent="0.25">
      <c r="A3379" t="str">
        <f>CA!A54</f>
        <v>3.1.1.1.44</v>
      </c>
      <c r="B3379">
        <f>CA!B54</f>
        <v>0</v>
      </c>
      <c r="C3379" t="str">
        <f>CA!C54</f>
        <v>VINCULACION CIUDADANA</v>
      </c>
      <c r="D3379">
        <f>CA!D54</f>
        <v>293442.17000000004</v>
      </c>
    </row>
    <row r="3380" spans="1:4" x14ac:dyDescent="0.25">
      <c r="A3380" t="str">
        <f>CA!A55</f>
        <v>3.1.1.1.45</v>
      </c>
      <c r="B3380">
        <f>CA!B55</f>
        <v>0</v>
      </c>
      <c r="C3380" t="str">
        <f>CA!C55</f>
        <v>CONSEJO MUNICIPAL DEL DEPORTE</v>
      </c>
      <c r="D3380">
        <f>CA!D55</f>
        <v>1962095.9200000002</v>
      </c>
    </row>
    <row r="3381" spans="1:4" x14ac:dyDescent="0.25">
      <c r="A3381" t="str">
        <f>CA!A56</f>
        <v>3.1.1.1.46</v>
      </c>
      <c r="B3381">
        <f>CA!B56</f>
        <v>0</v>
      </c>
      <c r="C3381" t="str">
        <f>CA!C56</f>
        <v>TURISMO</v>
      </c>
      <c r="D3381">
        <f>CA!D56</f>
        <v>711367.79</v>
      </c>
    </row>
    <row r="3382" spans="1:4" x14ac:dyDescent="0.25">
      <c r="A3382" t="str">
        <f>CA!A57</f>
        <v>3.1.1.1.47</v>
      </c>
      <c r="B3382">
        <f>CA!B57</f>
        <v>0</v>
      </c>
      <c r="C3382" t="str">
        <f>CA!C57</f>
        <v>INCLUSION Y DESARROLLO INTEGRAL A DISCAP</v>
      </c>
      <c r="D3382">
        <f>CA!D57</f>
        <v>415809.93000000005</v>
      </c>
    </row>
    <row r="3383" spans="1:4" x14ac:dyDescent="0.25">
      <c r="A3383" t="str">
        <f>CA!A58</f>
        <v>3.1.1.1.48</v>
      </c>
      <c r="B3383">
        <f>CA!B58</f>
        <v>0</v>
      </c>
      <c r="C3383" t="str">
        <f>CA!C58</f>
        <v>COORDINACION DE ASUNTOS PARA MIGRANTES</v>
      </c>
      <c r="D3383">
        <f>CA!D58</f>
        <v>415809.93000000005</v>
      </c>
    </row>
    <row r="3384" spans="1:4" x14ac:dyDescent="0.25">
      <c r="A3384">
        <f>CA!A59</f>
        <v>0</v>
      </c>
      <c r="B3384">
        <f>CA!B59</f>
        <v>0</v>
      </c>
      <c r="C3384">
        <f>CA!C59</f>
        <v>0</v>
      </c>
      <c r="D3384">
        <f>CA!D59</f>
        <v>415809.93000000005</v>
      </c>
    </row>
    <row r="3385" spans="1:4" x14ac:dyDescent="0.25">
      <c r="A3385">
        <f>CA!A60</f>
        <v>0</v>
      </c>
      <c r="B3385">
        <f>CA!B60</f>
        <v>0</v>
      </c>
      <c r="C3385">
        <f>CA!C60</f>
        <v>0</v>
      </c>
      <c r="D3385">
        <f>CA!D60</f>
        <v>415809.93000000005</v>
      </c>
    </row>
    <row r="3386" spans="1:4" x14ac:dyDescent="0.25">
      <c r="A3386">
        <f>CA!A61</f>
        <v>0</v>
      </c>
      <c r="B3386">
        <f>CA!B61</f>
        <v>0</v>
      </c>
      <c r="C3386">
        <f>CA!C61</f>
        <v>0</v>
      </c>
      <c r="D3386">
        <f>CA!D61</f>
        <v>415809.93000000005</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282991130.00000006</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2026.03</v>
      </c>
      <c r="AI5" s="392"/>
      <c r="AJ5" s="392"/>
      <c r="AK5" s="392"/>
      <c r="AL5" s="392"/>
      <c r="AM5" s="435"/>
    </row>
    <row r="6" spans="2:39" ht="15" customHeight="1" x14ac:dyDescent="0.25">
      <c r="B6" s="451">
        <f>INDEX(EF!$M$2:$M$1001,MATCH($F$6,EF!$C$2:$C$1001,0))</f>
        <v>701300</v>
      </c>
      <c r="C6" s="452"/>
      <c r="D6" s="452"/>
      <c r="E6" s="453"/>
      <c r="F6" s="457" t="str">
        <f>Inconsistencias!B6</f>
        <v>Atotonilco el Alto</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1211</v>
      </c>
      <c r="C10" s="447"/>
      <c r="D10" s="447"/>
      <c r="E10" s="447"/>
      <c r="F10" s="447"/>
      <c r="G10" s="447"/>
      <c r="H10" s="447"/>
      <c r="I10" s="447" t="s">
        <v>1214</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60480</v>
      </c>
      <c r="C11" s="485"/>
      <c r="D11" s="485"/>
      <c r="E11" s="485"/>
      <c r="F11" s="485"/>
      <c r="G11" s="485"/>
      <c r="H11" s="485"/>
      <c r="I11" s="485">
        <f>INDEX(EF!$S$2:$S$1001,MATCH($F$6,EF!$C$2:$C$1001,0))</f>
        <v>64009</v>
      </c>
      <c r="J11" s="485"/>
      <c r="K11" s="485"/>
      <c r="L11" s="485"/>
      <c r="M11" s="485"/>
      <c r="N11" s="485"/>
      <c r="O11" s="485"/>
      <c r="P11" s="477" t="str">
        <f>INDEX(EF!$Q$2:$Q$1001,MATCH($F$6,EF!$C$2:$C$1001,0))</f>
        <v xml:space="preserve">Ciénega </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1175</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2026</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1208</v>
      </c>
      <c r="Y23" s="474"/>
      <c r="Z23" s="474"/>
      <c r="AA23" s="474"/>
      <c r="AB23" s="474"/>
      <c r="AC23" s="474"/>
      <c r="AD23" s="474"/>
      <c r="AE23" s="474"/>
      <c r="AF23" s="474"/>
      <c r="AG23" s="474"/>
      <c r="AH23" s="474"/>
      <c r="AI23" s="474"/>
      <c r="AJ23" s="474"/>
      <c r="AK23" s="474"/>
      <c r="AL23" s="474"/>
      <c r="AM23" s="474"/>
    </row>
    <row r="24" spans="2:39" ht="15" customHeight="1" x14ac:dyDescent="0.25">
      <c r="B24" s="436" t="s">
        <v>1215</v>
      </c>
      <c r="C24" s="436"/>
      <c r="D24" s="436"/>
      <c r="E24" s="436"/>
      <c r="F24" s="436"/>
      <c r="G24" s="436"/>
      <c r="H24" s="436"/>
      <c r="I24" s="436" t="s">
        <v>507</v>
      </c>
      <c r="J24" s="436"/>
      <c r="K24" s="436"/>
      <c r="L24" s="436"/>
      <c r="M24" s="436"/>
      <c r="N24" s="436"/>
      <c r="O24" s="436" t="s">
        <v>1940</v>
      </c>
      <c r="P24" s="436"/>
      <c r="Q24" s="436"/>
      <c r="R24" s="436"/>
      <c r="S24" s="436"/>
      <c r="T24" s="436"/>
      <c r="U24" s="436"/>
      <c r="V24" s="436"/>
      <c r="W24" s="436"/>
      <c r="X24" s="496" t="s">
        <v>1173</v>
      </c>
      <c r="Y24" s="496"/>
      <c r="Z24" s="496"/>
      <c r="AA24" s="496"/>
      <c r="AB24" s="496"/>
      <c r="AC24" s="496"/>
      <c r="AD24" s="496"/>
      <c r="AE24" s="496"/>
      <c r="AF24" s="496" t="s">
        <v>1174</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2538</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2539</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IF(I25&gt;45656,"•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1727</v>
      </c>
      <c r="C73" s="502"/>
      <c r="D73" s="502"/>
      <c r="E73" s="502"/>
      <c r="F73" s="502"/>
      <c r="G73" s="503"/>
      <c r="H73" s="501" t="s">
        <v>1729</v>
      </c>
      <c r="I73" s="502"/>
      <c r="J73" s="502"/>
      <c r="K73" s="503"/>
      <c r="L73" s="501" t="s">
        <v>1731</v>
      </c>
      <c r="M73" s="502"/>
      <c r="N73" s="502"/>
      <c r="O73" s="502"/>
      <c r="P73" s="502"/>
      <c r="Q73" s="502"/>
      <c r="R73" s="502"/>
      <c r="S73" s="502"/>
      <c r="T73" s="503"/>
      <c r="U73" s="501" t="s">
        <v>1732</v>
      </c>
      <c r="V73" s="503"/>
      <c r="W73" s="501" t="s">
        <v>1733</v>
      </c>
      <c r="X73" s="502"/>
      <c r="Y73" s="502"/>
      <c r="Z73" s="502"/>
      <c r="AA73" s="503"/>
      <c r="AB73" s="501" t="s">
        <v>1734</v>
      </c>
      <c r="AC73" s="503"/>
      <c r="AD73" s="501" t="s">
        <v>1735</v>
      </c>
      <c r="AE73" s="502"/>
      <c r="AF73" s="502"/>
      <c r="AG73" s="502"/>
      <c r="AH73" s="502"/>
      <c r="AI73" s="502"/>
      <c r="AJ73" s="502"/>
      <c r="AK73" s="502"/>
      <c r="AL73" s="502"/>
      <c r="AM73" s="503"/>
    </row>
    <row r="74" spans="2:39" ht="17.45" customHeight="1" x14ac:dyDescent="0.25">
      <c r="B74" s="326" t="s">
        <v>1728</v>
      </c>
      <c r="C74" s="327"/>
      <c r="D74" s="327"/>
      <c r="E74" s="327"/>
      <c r="F74" s="327"/>
      <c r="G74" s="328"/>
      <c r="H74" s="326" t="s">
        <v>1778</v>
      </c>
      <c r="I74" s="327"/>
      <c r="J74" s="327"/>
      <c r="K74" s="328"/>
      <c r="L74" s="326" t="s">
        <v>1730</v>
      </c>
      <c r="M74" s="327"/>
      <c r="N74" s="327"/>
      <c r="O74" s="327"/>
      <c r="P74" s="327"/>
      <c r="Q74" s="327"/>
      <c r="R74" s="327"/>
      <c r="S74" s="327"/>
      <c r="T74" s="328"/>
      <c r="U74" s="335"/>
      <c r="V74" s="336"/>
      <c r="W74" s="382" t="s">
        <v>1726</v>
      </c>
      <c r="X74" s="383"/>
      <c r="Y74" s="383"/>
      <c r="Z74" s="383"/>
      <c r="AA74" s="384"/>
      <c r="AB74" s="326" t="s">
        <v>1726</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1736</v>
      </c>
      <c r="C77" s="327"/>
      <c r="D77" s="327"/>
      <c r="E77" s="327"/>
      <c r="F77" s="327"/>
      <c r="G77" s="328"/>
      <c r="H77" s="326" t="s">
        <v>1737</v>
      </c>
      <c r="I77" s="327"/>
      <c r="J77" s="327"/>
      <c r="K77" s="328"/>
      <c r="L77" s="326" t="s">
        <v>1738</v>
      </c>
      <c r="M77" s="327"/>
      <c r="N77" s="327"/>
      <c r="O77" s="327"/>
      <c r="P77" s="327"/>
      <c r="Q77" s="327"/>
      <c r="R77" s="327"/>
      <c r="S77" s="327"/>
      <c r="T77" s="328"/>
      <c r="U77" s="335"/>
      <c r="V77" s="336"/>
      <c r="W77" s="382" t="s">
        <v>1726</v>
      </c>
      <c r="X77" s="383"/>
      <c r="Y77" s="383"/>
      <c r="Z77" s="383"/>
      <c r="AA77" s="384"/>
      <c r="AB77" s="326" t="s">
        <v>1726</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1928</v>
      </c>
      <c r="C80" s="327"/>
      <c r="D80" s="327"/>
      <c r="E80" s="327"/>
      <c r="F80" s="327"/>
      <c r="G80" s="328"/>
      <c r="H80" s="326" t="s">
        <v>1927</v>
      </c>
      <c r="I80" s="327"/>
      <c r="J80" s="327"/>
      <c r="K80" s="328"/>
      <c r="L80" s="326" t="s">
        <v>1943</v>
      </c>
      <c r="M80" s="327"/>
      <c r="N80" s="327"/>
      <c r="O80" s="327"/>
      <c r="P80" s="327"/>
      <c r="Q80" s="327"/>
      <c r="R80" s="327"/>
      <c r="S80" s="327"/>
      <c r="T80" s="328"/>
      <c r="U80" s="402">
        <f>IF(W81=W83,1,2)</f>
        <v>2</v>
      </c>
      <c r="V80" s="403"/>
      <c r="W80" s="317" t="s">
        <v>1929</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1941</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282991130.36399996</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1739</v>
      </c>
      <c r="C84" s="327"/>
      <c r="D84" s="327"/>
      <c r="E84" s="327"/>
      <c r="F84" s="327"/>
      <c r="G84" s="328"/>
      <c r="H84" s="326" t="s">
        <v>1742</v>
      </c>
      <c r="I84" s="327"/>
      <c r="J84" s="327"/>
      <c r="K84" s="328"/>
      <c r="L84" s="326" t="s">
        <v>1743</v>
      </c>
      <c r="M84" s="327"/>
      <c r="N84" s="327"/>
      <c r="O84" s="327"/>
      <c r="P84" s="327"/>
      <c r="Q84" s="327"/>
      <c r="R84" s="327"/>
      <c r="S84" s="327"/>
      <c r="T84" s="328"/>
      <c r="U84" s="402">
        <f>IF(W85&lt;=W87,1,2)</f>
        <v>2</v>
      </c>
      <c r="V84" s="403"/>
      <c r="W84" s="317" t="s">
        <v>1750</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117764853.73119999</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1744</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1740</v>
      </c>
      <c r="C88" s="327"/>
      <c r="D88" s="327"/>
      <c r="E88" s="327"/>
      <c r="F88" s="327"/>
      <c r="G88" s="328"/>
      <c r="H88" s="326" t="s">
        <v>1742</v>
      </c>
      <c r="I88" s="327"/>
      <c r="J88" s="327"/>
      <c r="K88" s="328"/>
      <c r="L88" s="326" t="s">
        <v>2158</v>
      </c>
      <c r="M88" s="327"/>
      <c r="N88" s="327"/>
      <c r="O88" s="327"/>
      <c r="P88" s="327"/>
      <c r="Q88" s="327"/>
      <c r="R88" s="327"/>
      <c r="S88" s="327"/>
      <c r="T88" s="328"/>
      <c r="U88" s="402">
        <f>IF(W89&lt;=W91,1,2)</f>
        <v>2</v>
      </c>
      <c r="V88" s="403"/>
      <c r="W88" s="317" t="s">
        <v>1750</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81576265</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1744</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1741</v>
      </c>
      <c r="C92" s="327"/>
      <c r="D92" s="327"/>
      <c r="E92" s="327"/>
      <c r="F92" s="327"/>
      <c r="G92" s="328"/>
      <c r="H92" s="326" t="s">
        <v>2153</v>
      </c>
      <c r="I92" s="327"/>
      <c r="J92" s="327"/>
      <c r="K92" s="328"/>
      <c r="L92" s="326" t="s">
        <v>1770</v>
      </c>
      <c r="M92" s="327"/>
      <c r="N92" s="327"/>
      <c r="O92" s="327"/>
      <c r="P92" s="327"/>
      <c r="Q92" s="327"/>
      <c r="R92" s="327"/>
      <c r="S92" s="327"/>
      <c r="T92" s="328"/>
      <c r="U92" s="335">
        <f>IF(I11&gt;=200000,IF(AND('CRI-RYP'!B35&gt;0,'CRI-RYP'!C35&gt;0,'CRI-RYP'!D35&gt;0,'CRI-RYP'!F35&gt;0,'CRI-RYP'!G35&gt;0,'CRI-RYP'!H35&gt;0),1,2),IF(AND('CRI-RYP'!D35&gt;0,'CRI-RYP'!F35&gt;0),1,2))</f>
        <v>2</v>
      </c>
      <c r="V92" s="336"/>
      <c r="W92" s="382" t="s">
        <v>1726</v>
      </c>
      <c r="X92" s="383"/>
      <c r="Y92" s="383"/>
      <c r="Z92" s="383"/>
      <c r="AA92" s="384"/>
      <c r="AB92" s="326" t="s">
        <v>1726</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1745</v>
      </c>
      <c r="C96" s="327"/>
      <c r="D96" s="327"/>
      <c r="E96" s="327"/>
      <c r="F96" s="327"/>
      <c r="G96" s="328"/>
      <c r="H96" s="326" t="s">
        <v>1746</v>
      </c>
      <c r="I96" s="327"/>
      <c r="J96" s="327"/>
      <c r="K96" s="328"/>
      <c r="L96" s="326"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27"/>
      <c r="N96" s="327"/>
      <c r="O96" s="327"/>
      <c r="P96" s="327"/>
      <c r="Q96" s="327"/>
      <c r="R96" s="327"/>
      <c r="S96" s="327"/>
      <c r="T96" s="328"/>
      <c r="U96" s="429">
        <f>IF(AB96&lt;2.5%,1,2)</f>
        <v>2</v>
      </c>
      <c r="V96" s="430"/>
      <c r="W96" s="279">
        <f>RIGHT(AJ20,2)+1</f>
        <v>27</v>
      </c>
      <c r="X96" s="323">
        <f>'CRI-RYP'!F33</f>
        <v>297140686.5</v>
      </c>
      <c r="Y96" s="324"/>
      <c r="Z96" s="324"/>
      <c r="AA96" s="325"/>
      <c r="AB96" s="431">
        <f>(X96/'CRI-RYP'!E33)-1</f>
        <v>4.9999998649427724E-2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IF(AB97&lt;2.5%,1,2)</f>
        <v>2</v>
      </c>
      <c r="V97" s="430"/>
      <c r="W97" s="279">
        <f>W96+1</f>
        <v>28</v>
      </c>
      <c r="X97" s="323">
        <f>'CRI-RYP'!G33</f>
        <v>311997720.82500005</v>
      </c>
      <c r="Y97" s="324"/>
      <c r="Z97" s="324"/>
      <c r="AA97" s="325"/>
      <c r="AB97" s="431">
        <f>(X97/X96)-1</f>
        <v>5.0000000000000266E-2</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f>IF(AB98&lt;2.5%,1,2)</f>
        <v>2</v>
      </c>
      <c r="V98" s="430"/>
      <c r="W98" s="279">
        <f>W97+1</f>
        <v>29</v>
      </c>
      <c r="X98" s="323">
        <f>'CRI-RYP'!H33</f>
        <v>327597606.86625004</v>
      </c>
      <c r="Y98" s="324"/>
      <c r="Z98" s="324"/>
      <c r="AA98" s="325"/>
      <c r="AB98" s="431">
        <f>(X98/X97)-1</f>
        <v>5.0000000000000044E-2</v>
      </c>
      <c r="AC98" s="432"/>
      <c r="AD98" s="353"/>
      <c r="AE98" s="354"/>
      <c r="AF98" s="354"/>
      <c r="AG98" s="354"/>
      <c r="AH98" s="354"/>
      <c r="AI98" s="354"/>
      <c r="AJ98" s="354"/>
      <c r="AK98" s="354"/>
      <c r="AL98" s="354"/>
      <c r="AM98" s="355"/>
    </row>
    <row r="99" spans="2:39" ht="15" customHeight="1" x14ac:dyDescent="0.25">
      <c r="B99" s="326" t="s">
        <v>1950</v>
      </c>
      <c r="C99" s="327"/>
      <c r="D99" s="327"/>
      <c r="E99" s="327"/>
      <c r="F99" s="327"/>
      <c r="G99" s="328"/>
      <c r="H99" s="326" t="s">
        <v>1932</v>
      </c>
      <c r="I99" s="327"/>
      <c r="J99" s="327"/>
      <c r="K99" s="328"/>
      <c r="L99" s="326" t="s">
        <v>1933</v>
      </c>
      <c r="M99" s="327"/>
      <c r="N99" s="327"/>
      <c r="O99" s="327"/>
      <c r="P99" s="327"/>
      <c r="Q99" s="327"/>
      <c r="R99" s="327"/>
      <c r="S99" s="327"/>
      <c r="T99" s="328"/>
      <c r="U99" s="335"/>
      <c r="V99" s="336"/>
      <c r="W99" s="382" t="s">
        <v>1726</v>
      </c>
      <c r="X99" s="383"/>
      <c r="Y99" s="383"/>
      <c r="Z99" s="383"/>
      <c r="AA99" s="384"/>
      <c r="AB99" s="326" t="s">
        <v>1726</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1934</v>
      </c>
      <c r="M102" s="327"/>
      <c r="N102" s="327"/>
      <c r="O102" s="327"/>
      <c r="P102" s="327"/>
      <c r="Q102" s="327"/>
      <c r="R102" s="327"/>
      <c r="S102" s="327"/>
      <c r="T102" s="328"/>
      <c r="U102" s="335"/>
      <c r="V102" s="336"/>
      <c r="W102" s="382" t="s">
        <v>1726</v>
      </c>
      <c r="X102" s="383"/>
      <c r="Y102" s="383"/>
      <c r="Z102" s="383"/>
      <c r="AA102" s="384"/>
      <c r="AB102" s="326" t="s">
        <v>1726</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1747</v>
      </c>
      <c r="C105" s="327"/>
      <c r="D105" s="327"/>
      <c r="E105" s="327"/>
      <c r="F105" s="327"/>
      <c r="G105" s="328"/>
      <c r="H105" s="326" t="s">
        <v>1748</v>
      </c>
      <c r="I105" s="327"/>
      <c r="J105" s="327"/>
      <c r="K105" s="328"/>
      <c r="L105" s="326" t="s">
        <v>1771</v>
      </c>
      <c r="M105" s="327"/>
      <c r="N105" s="327"/>
      <c r="O105" s="327"/>
      <c r="P105" s="327"/>
      <c r="Q105" s="327"/>
      <c r="R105" s="327"/>
      <c r="S105" s="327"/>
      <c r="T105" s="328"/>
      <c r="U105" s="402" t="b">
        <f>IF(W106="No informa",2,IF(W106="Elevado",IF(AB105&lt;=0%,1,2),IF(W106="Observación",IF(AB105&lt;=5%,1,2),IF(W106="Sostenible",IF(AB105&lt;=15%,1,2),IF(W106="N/A","N/A")))))</f>
        <v>0</v>
      </c>
      <c r="V105" s="403"/>
      <c r="W105" s="317" t="s">
        <v>1937</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1749</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201414865.36400002</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1944</v>
      </c>
      <c r="C111" s="327"/>
      <c r="D111" s="327"/>
      <c r="E111" s="327"/>
      <c r="F111" s="327"/>
      <c r="G111" s="328"/>
      <c r="H111" s="326" t="s">
        <v>1938</v>
      </c>
      <c r="I111" s="327"/>
      <c r="J111" s="327"/>
      <c r="K111" s="328"/>
      <c r="L111" s="326" t="s">
        <v>1945</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1939</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1753</v>
      </c>
      <c r="C115" s="327"/>
      <c r="D115" s="327"/>
      <c r="E115" s="327"/>
      <c r="F115" s="327"/>
      <c r="G115" s="328"/>
      <c r="H115" s="326" t="s">
        <v>2153</v>
      </c>
      <c r="I115" s="327"/>
      <c r="J115" s="327"/>
      <c r="K115" s="328"/>
      <c r="L115" s="326" t="s">
        <v>2207</v>
      </c>
      <c r="M115" s="327"/>
      <c r="N115" s="327"/>
      <c r="O115" s="327"/>
      <c r="P115" s="327"/>
      <c r="Q115" s="327"/>
      <c r="R115" s="327"/>
      <c r="S115" s="327"/>
      <c r="T115" s="328"/>
      <c r="U115" s="335">
        <f>IF(I11&gt;=200000,IF(AND('COG-RYP'!B29&gt;0,'COG-RYP'!C29&gt;0,'COG-RYP'!D29&gt;0,'COG-RYP'!F29&gt;0,'COG-RYP'!G29&gt;0,'COG-RYP'!H29&gt;0),1,2),IF(AND('COG-RYP'!D29&gt;0,'COG-RYP'!F29&gt;0),1,2))</f>
        <v>1</v>
      </c>
      <c r="V115" s="336"/>
      <c r="W115" s="382" t="s">
        <v>1726</v>
      </c>
      <c r="X115" s="383"/>
      <c r="Y115" s="383"/>
      <c r="Z115" s="383"/>
      <c r="AA115" s="384"/>
      <c r="AB115" s="326" t="s">
        <v>1726</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1745</v>
      </c>
      <c r="C119" s="327"/>
      <c r="D119" s="327"/>
      <c r="E119" s="327"/>
      <c r="F119" s="327"/>
      <c r="G119" s="328"/>
      <c r="H119" s="326" t="s">
        <v>1746</v>
      </c>
      <c r="I119" s="327"/>
      <c r="J119" s="327"/>
      <c r="K119" s="328"/>
      <c r="L119" s="326"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27"/>
      <c r="N119" s="327"/>
      <c r="O119" s="327"/>
      <c r="P119" s="327"/>
      <c r="Q119" s="327"/>
      <c r="R119" s="327"/>
      <c r="S119" s="327"/>
      <c r="T119" s="328"/>
      <c r="U119" s="429">
        <f>IF(AB119&lt;2.5%,1,2)</f>
        <v>2</v>
      </c>
      <c r="V119" s="430"/>
      <c r="W119" s="279">
        <f>W96</f>
        <v>27</v>
      </c>
      <c r="X119" s="323">
        <f>'COG-RYP'!F29</f>
        <v>295775686.5</v>
      </c>
      <c r="Y119" s="324"/>
      <c r="Z119" s="324"/>
      <c r="AA119" s="325"/>
      <c r="AB119" s="431">
        <f>(X119/'COG-RYP'!E29)-1</f>
        <v>4.5176527769546171E-2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IF(AB120&lt;2.5%,1,2)</f>
        <v>2</v>
      </c>
      <c r="V120" s="430"/>
      <c r="W120" s="279">
        <f>W97</f>
        <v>28</v>
      </c>
      <c r="X120" s="323">
        <f>'COG-RYP'!G29</f>
        <v>310564470.82499999</v>
      </c>
      <c r="Y120" s="324"/>
      <c r="Z120" s="324"/>
      <c r="AA120" s="325"/>
      <c r="AB120" s="431">
        <f>(X120/X119)-1</f>
        <v>5.0000000000000044E-2</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f>IF(AB121&lt;2.5%,1,2)</f>
        <v>2</v>
      </c>
      <c r="V121" s="430"/>
      <c r="W121" s="279">
        <f>W98</f>
        <v>29</v>
      </c>
      <c r="X121" s="323">
        <f>'COG-RYP'!H29</f>
        <v>326092694.36625004</v>
      </c>
      <c r="Y121" s="324"/>
      <c r="Z121" s="324"/>
      <c r="AA121" s="325"/>
      <c r="AB121" s="431">
        <f>(X121/X120)-1</f>
        <v>5.0000000000000266E-2</v>
      </c>
      <c r="AC121" s="432"/>
      <c r="AD121" s="353"/>
      <c r="AE121" s="354"/>
      <c r="AF121" s="354"/>
      <c r="AG121" s="354"/>
      <c r="AH121" s="354"/>
      <c r="AI121" s="354"/>
      <c r="AJ121" s="354"/>
      <c r="AK121" s="354"/>
      <c r="AL121" s="354"/>
      <c r="AM121" s="355"/>
    </row>
    <row r="122" spans="2:39" ht="15" customHeight="1" x14ac:dyDescent="0.25">
      <c r="B122" s="326" t="s">
        <v>1949</v>
      </c>
      <c r="C122" s="327"/>
      <c r="D122" s="327"/>
      <c r="E122" s="327"/>
      <c r="F122" s="327"/>
      <c r="G122" s="328"/>
      <c r="H122" s="326" t="s">
        <v>1931</v>
      </c>
      <c r="I122" s="327"/>
      <c r="J122" s="327"/>
      <c r="K122" s="328"/>
      <c r="L122" s="326" t="s">
        <v>1774</v>
      </c>
      <c r="M122" s="327"/>
      <c r="N122" s="327"/>
      <c r="O122" s="327"/>
      <c r="P122" s="327"/>
      <c r="Q122" s="327"/>
      <c r="R122" s="327"/>
      <c r="S122" s="327"/>
      <c r="T122" s="328"/>
      <c r="U122" s="335"/>
      <c r="V122" s="336"/>
      <c r="W122" s="382" t="s">
        <v>1726</v>
      </c>
      <c r="X122" s="383"/>
      <c r="Y122" s="383"/>
      <c r="Z122" s="383"/>
      <c r="AA122" s="384"/>
      <c r="AB122" s="326" t="s">
        <v>1726</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1775</v>
      </c>
      <c r="M125" s="327"/>
      <c r="N125" s="327"/>
      <c r="O125" s="327"/>
      <c r="P125" s="327"/>
      <c r="Q125" s="327"/>
      <c r="R125" s="327"/>
      <c r="S125" s="327"/>
      <c r="T125" s="328"/>
      <c r="U125" s="335"/>
      <c r="V125" s="336"/>
      <c r="W125" s="382" t="s">
        <v>1726</v>
      </c>
      <c r="X125" s="383"/>
      <c r="Y125" s="383"/>
      <c r="Z125" s="383"/>
      <c r="AA125" s="384"/>
      <c r="AB125" s="326" t="s">
        <v>1726</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1776</v>
      </c>
      <c r="M128" s="327"/>
      <c r="N128" s="327"/>
      <c r="O128" s="327"/>
      <c r="P128" s="327"/>
      <c r="Q128" s="327"/>
      <c r="R128" s="327"/>
      <c r="S128" s="327"/>
      <c r="T128" s="328"/>
      <c r="U128" s="335"/>
      <c r="V128" s="336"/>
      <c r="W128" s="382" t="s">
        <v>1726</v>
      </c>
      <c r="X128" s="383"/>
      <c r="Y128" s="383"/>
      <c r="Z128" s="383"/>
      <c r="AA128" s="384"/>
      <c r="AB128" s="326" t="s">
        <v>1726</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1930</v>
      </c>
      <c r="M131" s="327"/>
      <c r="N131" s="327"/>
      <c r="O131" s="327"/>
      <c r="P131" s="327"/>
      <c r="Q131" s="327"/>
      <c r="R131" s="327"/>
      <c r="S131" s="327"/>
      <c r="T131" s="328"/>
      <c r="U131" s="335"/>
      <c r="V131" s="336"/>
      <c r="W131" s="382" t="s">
        <v>1726</v>
      </c>
      <c r="X131" s="383"/>
      <c r="Y131" s="383"/>
      <c r="Z131" s="383"/>
      <c r="AA131" s="384"/>
      <c r="AB131" s="326" t="s">
        <v>1726</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1777</v>
      </c>
      <c r="M134" s="327"/>
      <c r="N134" s="327"/>
      <c r="O134" s="327"/>
      <c r="P134" s="327"/>
      <c r="Q134" s="327"/>
      <c r="R134" s="327"/>
      <c r="S134" s="327"/>
      <c r="T134" s="328"/>
      <c r="U134" s="335"/>
      <c r="V134" s="336"/>
      <c r="W134" s="382" t="s">
        <v>1726</v>
      </c>
      <c r="X134" s="383"/>
      <c r="Y134" s="383"/>
      <c r="Z134" s="383"/>
      <c r="AA134" s="384"/>
      <c r="AB134" s="326" t="s">
        <v>1726</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1754</v>
      </c>
      <c r="C137" s="327"/>
      <c r="D137" s="327"/>
      <c r="E137" s="327"/>
      <c r="F137" s="327"/>
      <c r="G137" s="328"/>
      <c r="H137" s="326" t="s">
        <v>1755</v>
      </c>
      <c r="I137" s="327"/>
      <c r="J137" s="327"/>
      <c r="K137" s="328"/>
      <c r="L137" s="326" t="s">
        <v>1756</v>
      </c>
      <c r="M137" s="327"/>
      <c r="N137" s="327"/>
      <c r="O137" s="327"/>
      <c r="P137" s="327"/>
      <c r="Q137" s="327"/>
      <c r="R137" s="327"/>
      <c r="S137" s="327"/>
      <c r="T137" s="328"/>
      <c r="U137" s="402">
        <f>IF(B37="X",IF(EA!B53&lt;AJ20,IF(EA!B53&gt;=AJ20-4,1,2),2),"")</f>
        <v>1</v>
      </c>
      <c r="V137" s="403"/>
      <c r="W137" s="382" t="s">
        <v>1726</v>
      </c>
      <c r="X137" s="383"/>
      <c r="Y137" s="383"/>
      <c r="Z137" s="383"/>
      <c r="AA137" s="384"/>
      <c r="AB137" s="326" t="s">
        <v>1726</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1757</v>
      </c>
      <c r="C140" s="327"/>
      <c r="D140" s="327"/>
      <c r="E140" s="327"/>
      <c r="F140" s="327"/>
      <c r="G140" s="328"/>
      <c r="H140" s="326" t="s">
        <v>1758</v>
      </c>
      <c r="I140" s="327"/>
      <c r="J140" s="327"/>
      <c r="K140" s="328"/>
      <c r="L140" s="326" t="s">
        <v>1759</v>
      </c>
      <c r="M140" s="327"/>
      <c r="N140" s="327"/>
      <c r="O140" s="327"/>
      <c r="P140" s="327"/>
      <c r="Q140" s="327"/>
      <c r="R140" s="327"/>
      <c r="S140" s="327"/>
      <c r="T140" s="328"/>
      <c r="U140" s="402">
        <f>IF(AB140&gt;=0,1,2)</f>
        <v>1</v>
      </c>
      <c r="V140" s="403"/>
      <c r="W140" s="317" t="s">
        <v>1760</v>
      </c>
      <c r="X140" s="318"/>
      <c r="Y140" s="318"/>
      <c r="Z140" s="318"/>
      <c r="AA140" s="319"/>
      <c r="AB140" s="423">
        <f>W141-W143</f>
        <v>0.50080007314682007</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282991130.36399996</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1761</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282991129.86319989</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1762</v>
      </c>
      <c r="C144" s="327"/>
      <c r="D144" s="327"/>
      <c r="E144" s="327"/>
      <c r="F144" s="327"/>
      <c r="G144" s="328"/>
      <c r="H144" s="326" t="s">
        <v>1773</v>
      </c>
      <c r="I144" s="327"/>
      <c r="J144" s="327"/>
      <c r="K144" s="328"/>
      <c r="L144" s="326" t="s">
        <v>1772</v>
      </c>
      <c r="M144" s="327"/>
      <c r="N144" s="327"/>
      <c r="O144" s="327"/>
      <c r="P144" s="327"/>
      <c r="Q144" s="327"/>
      <c r="R144" s="327"/>
      <c r="S144" s="327"/>
      <c r="T144" s="328"/>
      <c r="U144" s="402">
        <f>IF(AB144&gt;=2.5%,2,1)</f>
        <v>1</v>
      </c>
      <c r="V144" s="403"/>
      <c r="W144" s="317" t="s">
        <v>1760</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282991130.36399996</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1763</v>
      </c>
      <c r="C148" s="327"/>
      <c r="D148" s="327"/>
      <c r="E148" s="327"/>
      <c r="F148" s="327"/>
      <c r="G148" s="328"/>
      <c r="H148" s="326" t="s">
        <v>1764</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27"/>
      <c r="N148" s="327"/>
      <c r="O148" s="327"/>
      <c r="P148" s="327"/>
      <c r="Q148" s="327"/>
      <c r="R148" s="327"/>
      <c r="S148" s="327"/>
      <c r="T148" s="328"/>
      <c r="U148" s="402" t="e">
        <f>IF(AB148&gt;=2.8%,2,1)</f>
        <v>#DIV/0!</v>
      </c>
      <c r="V148" s="403"/>
      <c r="W148" s="317" t="str">
        <f>"Cap. 1000
Presup. "&amp;AJ20-1</f>
        <v>Cap. 1000
Presup. 2025</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2026</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128886243.86319989</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1765</v>
      </c>
      <c r="C152" s="327"/>
      <c r="D152" s="327"/>
      <c r="E152" s="327"/>
      <c r="F152" s="327"/>
      <c r="G152" s="328"/>
      <c r="H152" s="326" t="s">
        <v>1946</v>
      </c>
      <c r="I152" s="327"/>
      <c r="J152" s="327"/>
      <c r="K152" s="328"/>
      <c r="L152" s="326" t="s">
        <v>1766</v>
      </c>
      <c r="M152" s="327"/>
      <c r="N152" s="327"/>
      <c r="O152" s="327"/>
      <c r="P152" s="327"/>
      <c r="Q152" s="327"/>
      <c r="R152" s="327"/>
      <c r="S152" s="327"/>
      <c r="T152" s="328"/>
      <c r="U152" s="335"/>
      <c r="V152" s="336"/>
      <c r="W152" s="382" t="s">
        <v>1726</v>
      </c>
      <c r="X152" s="383"/>
      <c r="Y152" s="383"/>
      <c r="Z152" s="383"/>
      <c r="AA152" s="384"/>
      <c r="AB152" s="326" t="s">
        <v>1726</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2154</v>
      </c>
      <c r="C155" s="327"/>
      <c r="D155" s="327"/>
      <c r="E155" s="327"/>
      <c r="F155" s="327"/>
      <c r="G155" s="328"/>
      <c r="H155" s="326" t="s">
        <v>1767</v>
      </c>
      <c r="I155" s="327"/>
      <c r="J155" s="327"/>
      <c r="K155" s="328"/>
      <c r="L155" s="326" t="s">
        <v>2155</v>
      </c>
      <c r="M155" s="327"/>
      <c r="N155" s="327"/>
      <c r="O155" s="327"/>
      <c r="P155" s="327"/>
      <c r="Q155" s="327"/>
      <c r="R155" s="327"/>
      <c r="S155" s="327"/>
      <c r="T155" s="328"/>
      <c r="U155" s="335"/>
      <c r="V155" s="336"/>
      <c r="W155" s="382" t="s">
        <v>1726</v>
      </c>
      <c r="X155" s="383"/>
      <c r="Y155" s="383"/>
      <c r="Z155" s="383"/>
      <c r="AA155" s="384"/>
      <c r="AB155" s="326" t="s">
        <v>1726</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1768</v>
      </c>
      <c r="C158" s="327"/>
      <c r="D158" s="327"/>
      <c r="E158" s="327"/>
      <c r="F158" s="327"/>
      <c r="G158" s="328"/>
      <c r="H158" s="326" t="s">
        <v>1779</v>
      </c>
      <c r="I158" s="327"/>
      <c r="J158" s="327"/>
      <c r="K158" s="328"/>
      <c r="L158" s="326" t="s">
        <v>1769</v>
      </c>
      <c r="M158" s="327"/>
      <c r="N158" s="327"/>
      <c r="O158" s="327"/>
      <c r="P158" s="327"/>
      <c r="Q158" s="327"/>
      <c r="R158" s="327"/>
      <c r="S158" s="327"/>
      <c r="T158" s="328"/>
      <c r="U158" s="335"/>
      <c r="V158" s="336"/>
      <c r="W158" s="393"/>
      <c r="X158" s="394"/>
      <c r="Y158" s="394"/>
      <c r="Z158" s="394"/>
      <c r="AA158" s="395"/>
      <c r="AB158" s="326" t="s">
        <v>1726</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128886243.86319989</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215055937.40400001</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25604890</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65740000</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896230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27100000</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8156652</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3260000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26035704.280000001</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32399996</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601965</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32244641.68</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1751</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1935</v>
      </c>
      <c r="C180" s="357"/>
      <c r="D180" s="357"/>
      <c r="E180" s="357"/>
      <c r="F180" s="357"/>
      <c r="G180" s="357"/>
      <c r="H180" s="357"/>
      <c r="I180" s="357"/>
      <c r="J180" s="357"/>
      <c r="K180" s="357"/>
      <c r="L180" s="357"/>
      <c r="M180" s="357"/>
      <c r="N180" s="357"/>
      <c r="O180" s="358"/>
      <c r="P180" s="296" t="str">
        <f>IF($F$6=0,"",IF(RIGHT($B$6,2)="00",IF('CRI-DE'!$F$9&gt;0,"SI","NO"),"N/A"))</f>
        <v>NO</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SI</v>
      </c>
      <c r="AI180" s="371">
        <v>3101</v>
      </c>
      <c r="AJ180" s="372"/>
      <c r="AK180" s="296" t="str">
        <f>IF($F$6=0,"",IF(RIGHT($B$6,2)="00",IF('CRI-DE'!$F$47&gt;0,"SI","NO"),"N/A"))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SI</v>
      </c>
      <c r="Q181" s="371">
        <v>4302</v>
      </c>
      <c r="R181" s="372"/>
      <c r="S181" s="296" t="str">
        <f>IF($F$6=0,"",IF(RIGHT($B$6,2)="00",IF('CRI-DE'!$F$49&gt;0,"SI","NO"),"N/A"))</f>
        <v>SI</v>
      </c>
      <c r="T181" s="371">
        <v>4303</v>
      </c>
      <c r="U181" s="372"/>
      <c r="V181" s="296" t="str">
        <f>IF($F$6=0,"",IF(RIGHT($B$6,2)="00",IF('CRI-DE'!$F$54&gt;0,"SI","NO"),"N/A"))</f>
        <v>SI</v>
      </c>
      <c r="W181" s="371">
        <v>4308</v>
      </c>
      <c r="X181" s="372"/>
      <c r="Y181" s="296" t="str">
        <f>IF($F$6=0,"",IF(RIGHT($B$6,2)="00",IF('CRI-DE'!$F$56&gt;0,"SI","NO"),"N/A"))</f>
        <v>NO</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25">
      <c r="B182" s="362" t="s">
        <v>1947</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SI</v>
      </c>
      <c r="AL182" s="371">
        <v>141</v>
      </c>
      <c r="AM182" s="372"/>
    </row>
    <row r="183" spans="2:39" ht="15" customHeight="1" x14ac:dyDescent="0.25">
      <c r="B183" s="356" t="s">
        <v>1936</v>
      </c>
      <c r="C183" s="357"/>
      <c r="D183" s="357"/>
      <c r="E183" s="357"/>
      <c r="F183" s="357"/>
      <c r="G183" s="357"/>
      <c r="H183" s="357"/>
      <c r="I183" s="357"/>
      <c r="J183" s="357"/>
      <c r="K183" s="357"/>
      <c r="L183" s="357"/>
      <c r="M183" s="357"/>
      <c r="N183" s="357"/>
      <c r="O183" s="357"/>
      <c r="P183" s="357"/>
      <c r="Q183" s="357"/>
      <c r="R183" s="357"/>
      <c r="S183" s="357"/>
      <c r="T183" s="357"/>
      <c r="U183" s="358"/>
      <c r="V183" s="326" t="s">
        <v>2208</v>
      </c>
      <c r="W183" s="327"/>
      <c r="X183" s="327"/>
      <c r="Y183" s="327"/>
      <c r="Z183" s="327"/>
      <c r="AA183" s="327"/>
      <c r="AB183" s="326" t="s">
        <v>2209</v>
      </c>
      <c r="AC183" s="327"/>
      <c r="AD183" s="327"/>
      <c r="AE183" s="327"/>
      <c r="AF183" s="327"/>
      <c r="AG183" s="327"/>
      <c r="AH183" s="326" t="s">
        <v>1722</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282991129.86319989</v>
      </c>
      <c r="AC184" s="366"/>
      <c r="AD184" s="366"/>
      <c r="AE184" s="366"/>
      <c r="AF184" s="366"/>
      <c r="AG184" s="367"/>
      <c r="AH184" s="368" t="e">
        <f>('COG-RYP'!E29/V184)-1</f>
        <v>#DIV/0!</v>
      </c>
      <c r="AI184" s="369"/>
      <c r="AJ184" s="369"/>
      <c r="AK184" s="369"/>
      <c r="AL184" s="369"/>
      <c r="AM184" s="370"/>
    </row>
    <row r="185" spans="2:39" ht="15" customHeight="1" x14ac:dyDescent="0.25">
      <c r="B185" s="356" t="s">
        <v>1942</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1948</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4421.1146848599401</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1752</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2554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jDWb4x6r2bBvThHTaPBZnXBSMS1cHsEfdlUEcC5Tvty8QNU2tPwrqly2UtmNfu2XZZe/DOUb0aXVdZqeR0e27w==" saltValue="O6y5MaWL8cMUg+mxJ78kl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topLeftCell="A12" workbookViewId="0">
      <selection activeCell="L31" sqref="L31"/>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2537</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ak3mXnGihH4WoLkPQDDeEvHf9+Emn6OrJJHniveJ+c49e9jHgAk6IQRFaqU8FfJE4GUDMQKSwojwjTez6WDc1w==" saltValue="hYwDBjk71KXy9+TMUFq5xg==" spinCount="100000" sheet="1" selectLockedCells="1" selectUnlockedCells="1"/>
  <pageMargins left="0.70866141732283472" right="0.70866141732283472" top="0.74803149606299213" bottom="0.74803149606299213" header="0.31496062992125984" footer="0.31496062992125984"/>
  <pageSetup paperSize="5"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2170</v>
      </c>
      <c r="G2" s="516"/>
      <c r="H2" s="516"/>
      <c r="I2" s="516"/>
      <c r="J2" s="516"/>
      <c r="K2" s="516"/>
      <c r="L2" s="516"/>
      <c r="M2" s="516"/>
      <c r="N2" s="516"/>
      <c r="O2" s="516"/>
      <c r="P2" s="516"/>
      <c r="Q2" s="516"/>
      <c r="R2" s="516"/>
      <c r="S2" s="516"/>
      <c r="T2" s="516"/>
      <c r="U2" s="515">
        <v>2026</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"&amp;U2&amp;".03"</f>
        <v>Versión 2026.03</v>
      </c>
      <c r="AA5" s="510"/>
      <c r="AB5" s="510"/>
      <c r="AC5" s="510"/>
      <c r="AD5" s="511"/>
    </row>
    <row r="6" spans="1:30" x14ac:dyDescent="0.25">
      <c r="B6" s="507" t="s">
        <v>773</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2206</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1725</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zmcYe3OtozkrwMXStJshiloa+35XhczXvuXvYWaCEyXd3juoLiRqOENI6pnSIeLa5hulFn0Bsgi6X7ff1BKpCA==" saltValue="nzuBXqqPqSkz8fg8WAbbT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7"/>
  <sheetViews>
    <sheetView showGridLines="0" zoomScaleNormal="100" workbookViewId="0">
      <pane xSplit="3" ySplit="6" topLeftCell="K7" activePane="bottomRight" state="frozen"/>
      <selection pane="topRight" activeCell="D1" sqref="D1"/>
      <selection pane="bottomLeft" activeCell="A2" sqref="A2"/>
      <selection pane="bottomRight" activeCell="O126" sqref="O126"/>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2526</v>
      </c>
    </row>
    <row r="3" spans="1:16" ht="21" x14ac:dyDescent="0.35">
      <c r="A3" s="300" t="str">
        <f>Inconsistencias!$B$6&amp;IF(LOOKUP(Inconsistencias!$B$6,EF!$C$2:$C$1001,EF!$I$2:I$1001)="Dependencia",", Jalisco","")</f>
        <v>Atotonilco el Alto, Jalisco</v>
      </c>
    </row>
    <row r="4" spans="1:16" ht="18.75" x14ac:dyDescent="0.3">
      <c r="A4" s="301" t="str">
        <f>"Ejercicio Fiscal "&amp;Inconsistencias!U2</f>
        <v>Ejercicio Fiscal 2026</v>
      </c>
    </row>
    <row r="5" spans="1:16" x14ac:dyDescent="0.25"/>
    <row r="6" spans="1:16" ht="15" customHeight="1" x14ac:dyDescent="0.2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25">
      <c r="A7" s="4">
        <v>1000</v>
      </c>
      <c r="B7" s="5" t="s">
        <v>500</v>
      </c>
      <c r="C7" s="142"/>
      <c r="D7" s="6">
        <f>D8+D10+D14+D15+D16+D17+D18+D24+D26</f>
        <v>11762327.92</v>
      </c>
      <c r="E7" s="6">
        <f t="shared" ref="E7:N7" si="0">E8+E10+E14+E15+E16+E17+E18+E24+E26</f>
        <v>4429500</v>
      </c>
      <c r="F7" s="6">
        <f t="shared" si="0"/>
        <v>2040823.95</v>
      </c>
      <c r="G7" s="6">
        <f t="shared" si="0"/>
        <v>2251037.81</v>
      </c>
      <c r="H7" s="6">
        <f t="shared" si="0"/>
        <v>1575315</v>
      </c>
      <c r="I7" s="6">
        <f t="shared" si="0"/>
        <v>1505315</v>
      </c>
      <c r="J7" s="6">
        <f t="shared" si="0"/>
        <v>1435315</v>
      </c>
      <c r="K7" s="6">
        <f t="shared" si="0"/>
        <v>1435315</v>
      </c>
      <c r="L7" s="6">
        <f t="shared" si="0"/>
        <v>1435378</v>
      </c>
      <c r="M7" s="6">
        <f t="shared" si="0"/>
        <v>1496479</v>
      </c>
      <c r="N7" s="6">
        <f t="shared" si="0"/>
        <v>1442122</v>
      </c>
      <c r="O7" s="6">
        <f>O8+O10+O14+O15+O16+O17+O18+O24+O26</f>
        <v>1435713</v>
      </c>
      <c r="P7" s="6">
        <f>SUM(D7:O7)</f>
        <v>32244641.68</v>
      </c>
    </row>
    <row r="8" spans="1:16" x14ac:dyDescent="0.25">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25">
      <c r="A9" s="10">
        <v>1101</v>
      </c>
      <c r="B9" s="11" t="s">
        <v>432</v>
      </c>
      <c r="C9" s="146">
        <v>11</v>
      </c>
      <c r="D9" s="12"/>
      <c r="E9" s="12"/>
      <c r="F9" s="12"/>
      <c r="G9" s="12"/>
      <c r="H9" s="12"/>
      <c r="I9" s="12"/>
      <c r="J9" s="12"/>
      <c r="K9" s="12"/>
      <c r="L9" s="12"/>
      <c r="M9" s="12"/>
      <c r="N9" s="12"/>
      <c r="O9" s="12"/>
      <c r="P9" s="13">
        <f t="shared" si="2"/>
        <v>0</v>
      </c>
    </row>
    <row r="10" spans="1:16" x14ac:dyDescent="0.25">
      <c r="A10" s="7">
        <v>1200</v>
      </c>
      <c r="B10" s="14" t="s">
        <v>510</v>
      </c>
      <c r="C10" s="143"/>
      <c r="D10" s="9">
        <f>SUM(D11:D13)</f>
        <v>11698620.92</v>
      </c>
      <c r="E10" s="9">
        <f t="shared" ref="E10:O10" si="3">SUM(E11:E13)</f>
        <v>4365793</v>
      </c>
      <c r="F10" s="9">
        <f t="shared" si="3"/>
        <v>1977116.95</v>
      </c>
      <c r="G10" s="9">
        <f t="shared" si="3"/>
        <v>2187330.81</v>
      </c>
      <c r="H10" s="9">
        <f t="shared" si="3"/>
        <v>1511608</v>
      </c>
      <c r="I10" s="9">
        <f t="shared" si="3"/>
        <v>1441608</v>
      </c>
      <c r="J10" s="9">
        <f t="shared" si="3"/>
        <v>1371608</v>
      </c>
      <c r="K10" s="9">
        <f t="shared" si="3"/>
        <v>1371608</v>
      </c>
      <c r="L10" s="9">
        <f t="shared" si="3"/>
        <v>1371671</v>
      </c>
      <c r="M10" s="9">
        <f t="shared" si="3"/>
        <v>1432772</v>
      </c>
      <c r="N10" s="9">
        <f t="shared" si="3"/>
        <v>1378415</v>
      </c>
      <c r="O10" s="9">
        <f t="shared" si="3"/>
        <v>1371996</v>
      </c>
      <c r="P10" s="9">
        <f t="shared" si="2"/>
        <v>31480147.68</v>
      </c>
    </row>
    <row r="11" spans="1:16" x14ac:dyDescent="0.25">
      <c r="A11" s="10">
        <v>1201</v>
      </c>
      <c r="B11" s="11" t="s">
        <v>433</v>
      </c>
      <c r="C11" s="146">
        <v>11</v>
      </c>
      <c r="D11" s="12">
        <v>10500000</v>
      </c>
      <c r="E11" s="12">
        <v>3200000</v>
      </c>
      <c r="F11" s="12">
        <v>820000</v>
      </c>
      <c r="G11" s="12">
        <v>750000</v>
      </c>
      <c r="H11" s="12">
        <v>350000</v>
      </c>
      <c r="I11" s="12">
        <v>280000</v>
      </c>
      <c r="J11" s="12">
        <v>210000</v>
      </c>
      <c r="K11" s="12">
        <v>210000</v>
      </c>
      <c r="L11" s="12">
        <v>210000</v>
      </c>
      <c r="M11" s="12">
        <v>210000</v>
      </c>
      <c r="N11" s="12">
        <v>210000</v>
      </c>
      <c r="O11" s="12">
        <v>203381</v>
      </c>
      <c r="P11" s="13">
        <f t="shared" si="2"/>
        <v>17153381</v>
      </c>
    </row>
    <row r="12" spans="1:16" x14ac:dyDescent="0.25">
      <c r="A12" s="10">
        <v>1202</v>
      </c>
      <c r="B12" s="11" t="s">
        <v>511</v>
      </c>
      <c r="C12" s="146">
        <v>11</v>
      </c>
      <c r="D12" s="12">
        <v>1003275</v>
      </c>
      <c r="E12" s="12">
        <v>1003275</v>
      </c>
      <c r="F12" s="12">
        <v>1003275</v>
      </c>
      <c r="G12" s="12">
        <v>1003275</v>
      </c>
      <c r="H12" s="12">
        <v>1003275</v>
      </c>
      <c r="I12" s="12">
        <v>1003275</v>
      </c>
      <c r="J12" s="12">
        <v>1003275</v>
      </c>
      <c r="K12" s="12">
        <v>1003275</v>
      </c>
      <c r="L12" s="12">
        <v>1003275</v>
      </c>
      <c r="M12" s="12">
        <v>1003275</v>
      </c>
      <c r="N12" s="12">
        <v>1003275</v>
      </c>
      <c r="O12" s="12">
        <v>1003275</v>
      </c>
      <c r="P12" s="13">
        <f t="shared" si="2"/>
        <v>12039300</v>
      </c>
    </row>
    <row r="13" spans="1:16" x14ac:dyDescent="0.25">
      <c r="A13" s="10">
        <v>1203</v>
      </c>
      <c r="B13" s="11" t="s">
        <v>434</v>
      </c>
      <c r="C13" s="146">
        <v>11</v>
      </c>
      <c r="D13" s="12">
        <v>195345.92000000001</v>
      </c>
      <c r="E13" s="12">
        <v>162518</v>
      </c>
      <c r="F13" s="12">
        <v>153841.95000000001</v>
      </c>
      <c r="G13" s="12">
        <v>434055.81</v>
      </c>
      <c r="H13" s="12">
        <v>158333</v>
      </c>
      <c r="I13" s="12">
        <v>158333</v>
      </c>
      <c r="J13" s="12">
        <v>158333</v>
      </c>
      <c r="K13" s="12">
        <v>158333</v>
      </c>
      <c r="L13" s="12">
        <v>158396</v>
      </c>
      <c r="M13" s="12">
        <v>219497</v>
      </c>
      <c r="N13" s="12">
        <v>165140</v>
      </c>
      <c r="O13" s="12">
        <v>165340</v>
      </c>
      <c r="P13" s="13">
        <f t="shared" si="2"/>
        <v>2287466.6800000002</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63707</v>
      </c>
      <c r="E18" s="15">
        <f t="shared" ref="E18:O18" si="4">SUM(E19:E23)</f>
        <v>63707</v>
      </c>
      <c r="F18" s="15">
        <f t="shared" si="4"/>
        <v>63707</v>
      </c>
      <c r="G18" s="15">
        <f t="shared" si="4"/>
        <v>63707</v>
      </c>
      <c r="H18" s="15">
        <f t="shared" si="4"/>
        <v>63707</v>
      </c>
      <c r="I18" s="15">
        <f t="shared" si="4"/>
        <v>63707</v>
      </c>
      <c r="J18" s="15">
        <f t="shared" si="4"/>
        <v>63707</v>
      </c>
      <c r="K18" s="15">
        <f t="shared" si="4"/>
        <v>63707</v>
      </c>
      <c r="L18" s="15">
        <f t="shared" si="4"/>
        <v>63707</v>
      </c>
      <c r="M18" s="15">
        <f t="shared" si="4"/>
        <v>63707</v>
      </c>
      <c r="N18" s="15">
        <f t="shared" si="4"/>
        <v>63707</v>
      </c>
      <c r="O18" s="15">
        <f t="shared" si="4"/>
        <v>63717</v>
      </c>
      <c r="P18" s="15">
        <f t="shared" si="2"/>
        <v>764494</v>
      </c>
    </row>
    <row r="19" spans="1:16" x14ac:dyDescent="0.25">
      <c r="A19" s="10">
        <v>1701</v>
      </c>
      <c r="B19" s="17" t="s">
        <v>435</v>
      </c>
      <c r="C19" s="146">
        <v>11</v>
      </c>
      <c r="D19" s="12">
        <v>45147</v>
      </c>
      <c r="E19" s="12">
        <v>45147</v>
      </c>
      <c r="F19" s="12">
        <v>45147</v>
      </c>
      <c r="G19" s="12">
        <v>45147</v>
      </c>
      <c r="H19" s="12">
        <v>45147</v>
      </c>
      <c r="I19" s="12">
        <v>45147</v>
      </c>
      <c r="J19" s="12">
        <v>45147</v>
      </c>
      <c r="K19" s="12">
        <v>45147</v>
      </c>
      <c r="L19" s="12">
        <v>45147</v>
      </c>
      <c r="M19" s="12">
        <v>45147</v>
      </c>
      <c r="N19" s="12">
        <v>45147</v>
      </c>
      <c r="O19" s="12">
        <v>45151</v>
      </c>
      <c r="P19" s="13">
        <f t="shared" si="2"/>
        <v>541768</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c r="E21" s="12"/>
      <c r="F21" s="12"/>
      <c r="G21" s="12"/>
      <c r="H21" s="12"/>
      <c r="I21" s="12"/>
      <c r="J21" s="12"/>
      <c r="K21" s="12"/>
      <c r="L21" s="12"/>
      <c r="M21" s="12"/>
      <c r="N21" s="12"/>
      <c r="O21" s="12"/>
      <c r="P21" s="13">
        <f t="shared" si="2"/>
        <v>0</v>
      </c>
    </row>
    <row r="22" spans="1:16" x14ac:dyDescent="0.25">
      <c r="A22" s="10">
        <v>1704</v>
      </c>
      <c r="B22" s="17" t="s">
        <v>518</v>
      </c>
      <c r="C22" s="146">
        <v>11</v>
      </c>
      <c r="D22" s="12">
        <v>18560</v>
      </c>
      <c r="E22" s="12">
        <v>18560</v>
      </c>
      <c r="F22" s="12">
        <v>18560</v>
      </c>
      <c r="G22" s="12">
        <v>18560</v>
      </c>
      <c r="H22" s="12">
        <v>18560</v>
      </c>
      <c r="I22" s="12">
        <v>18560</v>
      </c>
      <c r="J22" s="12">
        <v>18560</v>
      </c>
      <c r="K22" s="12">
        <v>18560</v>
      </c>
      <c r="L22" s="12">
        <v>18560</v>
      </c>
      <c r="M22" s="12">
        <v>18560</v>
      </c>
      <c r="N22" s="12">
        <v>18560</v>
      </c>
      <c r="O22" s="12">
        <v>18566</v>
      </c>
      <c r="P22" s="13">
        <f t="shared" si="2"/>
        <v>222726</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2211</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2268</v>
      </c>
      <c r="C34" s="148"/>
      <c r="D34" s="6">
        <f>D35+D37</f>
        <v>50161</v>
      </c>
      <c r="E34" s="6">
        <f t="shared" ref="E34:O34" si="8">E35+E37</f>
        <v>50164</v>
      </c>
      <c r="F34" s="6">
        <f t="shared" si="8"/>
        <v>50164</v>
      </c>
      <c r="G34" s="6">
        <f t="shared" si="8"/>
        <v>50164</v>
      </c>
      <c r="H34" s="6">
        <f t="shared" si="8"/>
        <v>50164</v>
      </c>
      <c r="I34" s="6">
        <f t="shared" si="8"/>
        <v>50164</v>
      </c>
      <c r="J34" s="6">
        <f t="shared" si="8"/>
        <v>50164</v>
      </c>
      <c r="K34" s="6">
        <f t="shared" si="8"/>
        <v>50164</v>
      </c>
      <c r="L34" s="6">
        <f t="shared" si="8"/>
        <v>50164</v>
      </c>
      <c r="M34" s="6">
        <f t="shared" si="8"/>
        <v>50164</v>
      </c>
      <c r="N34" s="6">
        <f t="shared" si="8"/>
        <v>50164</v>
      </c>
      <c r="O34" s="6">
        <f t="shared" si="8"/>
        <v>50164</v>
      </c>
      <c r="P34" s="6">
        <f>SUM(D34:O34)</f>
        <v>601965</v>
      </c>
    </row>
    <row r="35" spans="1:16" x14ac:dyDescent="0.25">
      <c r="A35" s="7">
        <v>3100</v>
      </c>
      <c r="B35" s="16" t="s">
        <v>525</v>
      </c>
      <c r="C35" s="147"/>
      <c r="D35" s="9">
        <f>SUM(D36)</f>
        <v>50161</v>
      </c>
      <c r="E35" s="9">
        <f t="shared" ref="E35:O37" si="9">SUM(E36)</f>
        <v>50164</v>
      </c>
      <c r="F35" s="9">
        <f t="shared" si="9"/>
        <v>50164</v>
      </c>
      <c r="G35" s="9">
        <f t="shared" si="9"/>
        <v>50164</v>
      </c>
      <c r="H35" s="9">
        <f t="shared" si="9"/>
        <v>50164</v>
      </c>
      <c r="I35" s="9">
        <f t="shared" si="9"/>
        <v>50164</v>
      </c>
      <c r="J35" s="9">
        <f t="shared" si="9"/>
        <v>50164</v>
      </c>
      <c r="K35" s="9">
        <f t="shared" si="9"/>
        <v>50164</v>
      </c>
      <c r="L35" s="9">
        <f t="shared" si="9"/>
        <v>50164</v>
      </c>
      <c r="M35" s="9">
        <f t="shared" si="9"/>
        <v>50164</v>
      </c>
      <c r="N35" s="9">
        <f t="shared" si="9"/>
        <v>50164</v>
      </c>
      <c r="O35" s="9">
        <f t="shared" si="9"/>
        <v>50164</v>
      </c>
      <c r="P35" s="9">
        <f t="shared" si="2"/>
        <v>601965</v>
      </c>
    </row>
    <row r="36" spans="1:16" x14ac:dyDescent="0.25">
      <c r="A36" s="10">
        <v>3101</v>
      </c>
      <c r="B36" s="17" t="s">
        <v>525</v>
      </c>
      <c r="C36" s="146">
        <v>11</v>
      </c>
      <c r="D36" s="12">
        <v>50161</v>
      </c>
      <c r="E36" s="12">
        <v>50164</v>
      </c>
      <c r="F36" s="12">
        <v>50164</v>
      </c>
      <c r="G36" s="12">
        <v>50164</v>
      </c>
      <c r="H36" s="12">
        <v>50164</v>
      </c>
      <c r="I36" s="12">
        <v>50164</v>
      </c>
      <c r="J36" s="12">
        <v>50164</v>
      </c>
      <c r="K36" s="12">
        <v>50164</v>
      </c>
      <c r="L36" s="12">
        <v>50164</v>
      </c>
      <c r="M36" s="12">
        <v>50164</v>
      </c>
      <c r="N36" s="12">
        <v>50164</v>
      </c>
      <c r="O36" s="12">
        <v>50164</v>
      </c>
      <c r="P36" s="13">
        <f t="shared" si="2"/>
        <v>601965</v>
      </c>
    </row>
    <row r="37" spans="1:16" ht="45" x14ac:dyDescent="0.2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2212</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2307635</v>
      </c>
      <c r="E39" s="6">
        <f t="shared" ref="E39:N39" si="11">E40+E45+E46+E61+E63+E69</f>
        <v>2439322.67</v>
      </c>
      <c r="F39" s="6">
        <f t="shared" si="11"/>
        <v>2154922.61</v>
      </c>
      <c r="G39" s="6">
        <f t="shared" si="11"/>
        <v>2040786</v>
      </c>
      <c r="H39" s="6">
        <f t="shared" si="11"/>
        <v>2101331</v>
      </c>
      <c r="I39" s="6">
        <f t="shared" si="11"/>
        <v>2105603</v>
      </c>
      <c r="J39" s="6">
        <f t="shared" si="11"/>
        <v>2155803</v>
      </c>
      <c r="K39" s="6">
        <f t="shared" si="11"/>
        <v>2184637</v>
      </c>
      <c r="L39" s="6">
        <f t="shared" si="11"/>
        <v>2127166</v>
      </c>
      <c r="M39" s="6">
        <f t="shared" si="11"/>
        <v>2173694</v>
      </c>
      <c r="N39" s="6">
        <f t="shared" si="11"/>
        <v>2167928</v>
      </c>
      <c r="O39" s="6">
        <f>O40+O45+O46+O61+O63+O69</f>
        <v>2076876</v>
      </c>
      <c r="P39" s="6">
        <f t="shared" si="2"/>
        <v>26035704.280000001</v>
      </c>
    </row>
    <row r="40" spans="1:16" ht="30" customHeight="1" x14ac:dyDescent="0.25">
      <c r="A40" s="7">
        <v>4100</v>
      </c>
      <c r="B40" s="19" t="s">
        <v>526</v>
      </c>
      <c r="C40" s="149"/>
      <c r="D40" s="9">
        <f>SUM(D41:D44)</f>
        <v>82500</v>
      </c>
      <c r="E40" s="9">
        <f t="shared" ref="E40:O40" si="12">SUM(E41:E44)</f>
        <v>82500</v>
      </c>
      <c r="F40" s="9">
        <f t="shared" si="12"/>
        <v>82500</v>
      </c>
      <c r="G40" s="9">
        <f t="shared" si="12"/>
        <v>52000</v>
      </c>
      <c r="H40" s="9">
        <f t="shared" si="12"/>
        <v>52000</v>
      </c>
      <c r="I40" s="9">
        <f t="shared" si="12"/>
        <v>52000</v>
      </c>
      <c r="J40" s="9">
        <f t="shared" si="12"/>
        <v>52000</v>
      </c>
      <c r="K40" s="9">
        <f t="shared" si="12"/>
        <v>67834</v>
      </c>
      <c r="L40" s="9">
        <f t="shared" si="12"/>
        <v>52000</v>
      </c>
      <c r="M40" s="9">
        <f t="shared" si="12"/>
        <v>52000</v>
      </c>
      <c r="N40" s="9">
        <f t="shared" si="12"/>
        <v>52000</v>
      </c>
      <c r="O40" s="9">
        <f t="shared" si="12"/>
        <v>52000</v>
      </c>
      <c r="P40" s="9">
        <f t="shared" si="2"/>
        <v>731334</v>
      </c>
    </row>
    <row r="41" spans="1:16" x14ac:dyDescent="0.25">
      <c r="A41" s="10">
        <v>4101</v>
      </c>
      <c r="B41" s="17" t="s">
        <v>527</v>
      </c>
      <c r="C41" s="146">
        <v>11</v>
      </c>
      <c r="D41" s="12"/>
      <c r="E41" s="12"/>
      <c r="F41" s="12"/>
      <c r="G41" s="12"/>
      <c r="H41" s="12"/>
      <c r="I41" s="12"/>
      <c r="J41" s="12"/>
      <c r="K41" s="12"/>
      <c r="L41" s="12"/>
      <c r="M41" s="12"/>
      <c r="N41" s="12"/>
      <c r="O41" s="12"/>
      <c r="P41" s="13">
        <f t="shared" si="2"/>
        <v>0</v>
      </c>
    </row>
    <row r="42" spans="1:16" x14ac:dyDescent="0.25">
      <c r="A42" s="10">
        <v>4102</v>
      </c>
      <c r="B42" s="17" t="s">
        <v>528</v>
      </c>
      <c r="C42" s="146">
        <v>11</v>
      </c>
      <c r="D42" s="12"/>
      <c r="E42" s="12"/>
      <c r="F42" s="12"/>
      <c r="G42" s="12"/>
      <c r="H42" s="12"/>
      <c r="I42" s="12"/>
      <c r="J42" s="12"/>
      <c r="K42" s="12"/>
      <c r="L42" s="12"/>
      <c r="M42" s="12"/>
      <c r="N42" s="12"/>
      <c r="O42" s="12"/>
      <c r="P42" s="13">
        <f t="shared" si="2"/>
        <v>0</v>
      </c>
    </row>
    <row r="43" spans="1:16" x14ac:dyDescent="0.25">
      <c r="A43" s="10">
        <v>4103</v>
      </c>
      <c r="B43" s="17" t="s">
        <v>529</v>
      </c>
      <c r="C43" s="146">
        <v>11</v>
      </c>
      <c r="D43" s="12">
        <v>82500</v>
      </c>
      <c r="E43" s="12">
        <v>82500</v>
      </c>
      <c r="F43" s="12">
        <v>82500</v>
      </c>
      <c r="G43" s="12">
        <v>52000</v>
      </c>
      <c r="H43" s="12">
        <v>52000</v>
      </c>
      <c r="I43" s="12">
        <v>52000</v>
      </c>
      <c r="J43" s="12">
        <v>52000</v>
      </c>
      <c r="K43" s="12">
        <v>67834</v>
      </c>
      <c r="L43" s="12">
        <v>52000</v>
      </c>
      <c r="M43" s="12">
        <v>52000</v>
      </c>
      <c r="N43" s="12">
        <v>52000</v>
      </c>
      <c r="O43" s="12">
        <v>52000</v>
      </c>
      <c r="P43" s="13">
        <f t="shared" si="2"/>
        <v>731334</v>
      </c>
    </row>
    <row r="44" spans="1:16" x14ac:dyDescent="0.25">
      <c r="A44" s="10">
        <v>4104</v>
      </c>
      <c r="B44" s="17" t="s">
        <v>530</v>
      </c>
      <c r="C44" s="146">
        <v>11</v>
      </c>
      <c r="D44" s="12"/>
      <c r="E44" s="12"/>
      <c r="F44" s="12"/>
      <c r="G44" s="12"/>
      <c r="H44" s="12"/>
      <c r="I44" s="12"/>
      <c r="J44" s="12"/>
      <c r="K44" s="12"/>
      <c r="L44" s="12"/>
      <c r="M44" s="12"/>
      <c r="N44" s="12"/>
      <c r="O44" s="12"/>
      <c r="P44" s="13">
        <f t="shared" si="2"/>
        <v>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2207135</v>
      </c>
      <c r="E46" s="9">
        <f t="shared" ref="E46:O46" si="13">SUM(E47:E60)</f>
        <v>2338822.67</v>
      </c>
      <c r="F46" s="9">
        <f t="shared" si="13"/>
        <v>2054422.6099999999</v>
      </c>
      <c r="G46" s="9">
        <f t="shared" si="13"/>
        <v>1970786</v>
      </c>
      <c r="H46" s="9">
        <f t="shared" si="13"/>
        <v>2031331</v>
      </c>
      <c r="I46" s="9">
        <f t="shared" si="13"/>
        <v>2035603</v>
      </c>
      <c r="J46" s="9">
        <f t="shared" si="13"/>
        <v>2085803</v>
      </c>
      <c r="K46" s="9">
        <f t="shared" si="13"/>
        <v>2098803</v>
      </c>
      <c r="L46" s="9">
        <f t="shared" si="13"/>
        <v>2057166</v>
      </c>
      <c r="M46" s="9">
        <f t="shared" si="13"/>
        <v>2103694</v>
      </c>
      <c r="N46" s="9">
        <f t="shared" si="13"/>
        <v>2097928</v>
      </c>
      <c r="O46" s="9">
        <f t="shared" si="13"/>
        <v>2006876</v>
      </c>
      <c r="P46" s="9">
        <f t="shared" si="2"/>
        <v>25088370.280000001</v>
      </c>
    </row>
    <row r="47" spans="1:16" x14ac:dyDescent="0.25">
      <c r="A47" s="10">
        <v>4301</v>
      </c>
      <c r="B47" s="17" t="s">
        <v>533</v>
      </c>
      <c r="C47" s="146">
        <v>11</v>
      </c>
      <c r="D47" s="12">
        <v>650000</v>
      </c>
      <c r="E47" s="12">
        <v>550000</v>
      </c>
      <c r="F47" s="12">
        <v>550000</v>
      </c>
      <c r="G47" s="12">
        <v>550000</v>
      </c>
      <c r="H47" s="12">
        <v>550000</v>
      </c>
      <c r="I47" s="12">
        <v>550000</v>
      </c>
      <c r="J47" s="12">
        <v>550000</v>
      </c>
      <c r="K47" s="12">
        <v>550000</v>
      </c>
      <c r="L47" s="12">
        <v>577963</v>
      </c>
      <c r="M47" s="12">
        <v>550000</v>
      </c>
      <c r="N47" s="12">
        <v>550000</v>
      </c>
      <c r="O47" s="12">
        <v>550000</v>
      </c>
      <c r="P47" s="13">
        <f t="shared" si="2"/>
        <v>6727963</v>
      </c>
    </row>
    <row r="48" spans="1:16" x14ac:dyDescent="0.25">
      <c r="A48" s="10">
        <v>4302</v>
      </c>
      <c r="B48" s="17" t="s">
        <v>534</v>
      </c>
      <c r="C48" s="146">
        <v>11</v>
      </c>
      <c r="D48" s="12">
        <v>118062</v>
      </c>
      <c r="E48" s="12">
        <v>382754.7</v>
      </c>
      <c r="F48" s="12">
        <v>98046.049999999988</v>
      </c>
      <c r="G48" s="12">
        <v>8207</v>
      </c>
      <c r="H48" s="12">
        <v>52000</v>
      </c>
      <c r="I48" s="12">
        <v>52000</v>
      </c>
      <c r="J48" s="12">
        <v>52000</v>
      </c>
      <c r="K48" s="12">
        <v>61000</v>
      </c>
      <c r="L48" s="12">
        <v>63000</v>
      </c>
      <c r="M48" s="12">
        <v>65000</v>
      </c>
      <c r="N48" s="12">
        <v>61785</v>
      </c>
      <c r="O48" s="12">
        <v>62000</v>
      </c>
      <c r="P48" s="13">
        <f t="shared" si="2"/>
        <v>1075854.75</v>
      </c>
    </row>
    <row r="49" spans="1:16" ht="30" x14ac:dyDescent="0.25">
      <c r="A49" s="10">
        <v>4303</v>
      </c>
      <c r="B49" s="17" t="s">
        <v>535</v>
      </c>
      <c r="C49" s="146">
        <v>11</v>
      </c>
      <c r="D49" s="12">
        <v>152470</v>
      </c>
      <c r="E49" s="12">
        <v>27464.969999999972</v>
      </c>
      <c r="F49" s="12">
        <v>47773.559999999939</v>
      </c>
      <c r="G49" s="12">
        <v>58976</v>
      </c>
      <c r="H49" s="12">
        <v>95000</v>
      </c>
      <c r="I49" s="12">
        <v>95000</v>
      </c>
      <c r="J49" s="12">
        <v>95000</v>
      </c>
      <c r="K49" s="12">
        <v>95000</v>
      </c>
      <c r="L49" s="12">
        <v>95000</v>
      </c>
      <c r="M49" s="12">
        <v>95000</v>
      </c>
      <c r="N49" s="12">
        <v>95000</v>
      </c>
      <c r="O49" s="12">
        <v>95000</v>
      </c>
      <c r="P49" s="13">
        <f t="shared" si="2"/>
        <v>1046684.5299999999</v>
      </c>
    </row>
    <row r="50" spans="1:16" x14ac:dyDescent="0.25">
      <c r="A50" s="10">
        <v>4304</v>
      </c>
      <c r="B50" s="17" t="s">
        <v>536</v>
      </c>
      <c r="C50" s="146">
        <v>11</v>
      </c>
      <c r="D50" s="12"/>
      <c r="E50" s="12">
        <v>0</v>
      </c>
      <c r="F50" s="12">
        <v>0</v>
      </c>
      <c r="G50" s="12">
        <v>0</v>
      </c>
      <c r="H50" s="12"/>
      <c r="I50" s="12"/>
      <c r="J50" s="12"/>
      <c r="K50" s="12"/>
      <c r="L50" s="12"/>
      <c r="M50" s="12"/>
      <c r="N50" s="12"/>
      <c r="O50" s="12"/>
      <c r="P50" s="13">
        <f t="shared" si="2"/>
        <v>0</v>
      </c>
    </row>
    <row r="51" spans="1:16" x14ac:dyDescent="0.25">
      <c r="A51" s="10">
        <v>4305</v>
      </c>
      <c r="B51" s="17" t="s">
        <v>537</v>
      </c>
      <c r="C51" s="146">
        <v>11</v>
      </c>
      <c r="D51" s="12">
        <v>24000</v>
      </c>
      <c r="E51" s="12">
        <v>24000</v>
      </c>
      <c r="F51" s="12">
        <v>24000</v>
      </c>
      <c r="G51" s="12">
        <v>24000</v>
      </c>
      <c r="H51" s="12">
        <v>24000</v>
      </c>
      <c r="I51" s="12">
        <v>24000</v>
      </c>
      <c r="J51" s="12">
        <v>24000</v>
      </c>
      <c r="K51" s="12">
        <v>24000</v>
      </c>
      <c r="L51" s="12">
        <v>24000</v>
      </c>
      <c r="M51" s="12">
        <v>24000</v>
      </c>
      <c r="N51" s="12">
        <v>24040</v>
      </c>
      <c r="O51" s="12">
        <v>20000</v>
      </c>
      <c r="P51" s="13">
        <f t="shared" si="2"/>
        <v>284040</v>
      </c>
    </row>
    <row r="52" spans="1:16" ht="30" x14ac:dyDescent="0.25">
      <c r="A52" s="10">
        <v>4306</v>
      </c>
      <c r="B52" s="17" t="s">
        <v>538</v>
      </c>
      <c r="C52" s="146">
        <v>11</v>
      </c>
      <c r="D52" s="12">
        <v>425000</v>
      </c>
      <c r="E52" s="12">
        <v>425000</v>
      </c>
      <c r="F52" s="12">
        <v>425000</v>
      </c>
      <c r="G52" s="12">
        <v>425000</v>
      </c>
      <c r="H52" s="12">
        <v>425000</v>
      </c>
      <c r="I52" s="12">
        <v>425000</v>
      </c>
      <c r="J52" s="12">
        <v>475000</v>
      </c>
      <c r="K52" s="12">
        <v>475000</v>
      </c>
      <c r="L52" s="12">
        <v>475000</v>
      </c>
      <c r="M52" s="12">
        <v>475000</v>
      </c>
      <c r="N52" s="12">
        <v>475000</v>
      </c>
      <c r="O52" s="12">
        <v>426644</v>
      </c>
      <c r="P52" s="13">
        <f t="shared" si="2"/>
        <v>5351644</v>
      </c>
    </row>
    <row r="53" spans="1:16" x14ac:dyDescent="0.25">
      <c r="A53" s="10">
        <v>4307</v>
      </c>
      <c r="B53" s="17" t="s">
        <v>539</v>
      </c>
      <c r="C53" s="146">
        <v>11</v>
      </c>
      <c r="D53" s="12"/>
      <c r="E53" s="12">
        <v>45000</v>
      </c>
      <c r="F53" s="12">
        <v>25000</v>
      </c>
      <c r="G53" s="12">
        <v>20000</v>
      </c>
      <c r="H53" s="12">
        <v>728</v>
      </c>
      <c r="I53" s="12">
        <v>5000</v>
      </c>
      <c r="J53" s="12">
        <v>5000</v>
      </c>
      <c r="K53" s="12">
        <v>5000</v>
      </c>
      <c r="L53" s="12">
        <v>5000</v>
      </c>
      <c r="M53" s="12">
        <v>5000</v>
      </c>
      <c r="N53" s="12">
        <v>5000</v>
      </c>
      <c r="O53" s="12">
        <v>5000</v>
      </c>
      <c r="P53" s="13">
        <f t="shared" si="2"/>
        <v>125728</v>
      </c>
    </row>
    <row r="54" spans="1:16" x14ac:dyDescent="0.25">
      <c r="A54" s="10">
        <v>4308</v>
      </c>
      <c r="B54" s="17" t="s">
        <v>540</v>
      </c>
      <c r="C54" s="146">
        <v>11</v>
      </c>
      <c r="D54" s="12">
        <v>6300</v>
      </c>
      <c r="E54" s="12">
        <v>5300</v>
      </c>
      <c r="F54" s="12">
        <v>5300</v>
      </c>
      <c r="G54" s="12">
        <v>5300</v>
      </c>
      <c r="H54" s="12">
        <v>5300</v>
      </c>
      <c r="I54" s="12">
        <v>5300</v>
      </c>
      <c r="J54" s="12">
        <v>5500</v>
      </c>
      <c r="K54" s="12">
        <v>5500</v>
      </c>
      <c r="L54" s="12">
        <v>5900</v>
      </c>
      <c r="M54" s="12">
        <v>5534</v>
      </c>
      <c r="N54" s="12">
        <v>5800</v>
      </c>
      <c r="O54" s="12">
        <v>5500</v>
      </c>
      <c r="P54" s="13">
        <f t="shared" si="2"/>
        <v>66534</v>
      </c>
    </row>
    <row r="55" spans="1:16" ht="30" x14ac:dyDescent="0.25">
      <c r="A55" s="10">
        <v>4309</v>
      </c>
      <c r="B55" s="17" t="s">
        <v>541</v>
      </c>
      <c r="C55" s="146">
        <v>11</v>
      </c>
      <c r="D55" s="12">
        <v>24000</v>
      </c>
      <c r="E55" s="12">
        <v>24000</v>
      </c>
      <c r="F55" s="12">
        <v>24000</v>
      </c>
      <c r="G55" s="12">
        <v>24000</v>
      </c>
      <c r="H55" s="12">
        <v>24000</v>
      </c>
      <c r="I55" s="12">
        <v>24000</v>
      </c>
      <c r="J55" s="12">
        <v>24000</v>
      </c>
      <c r="K55" s="12">
        <v>28000</v>
      </c>
      <c r="L55" s="12">
        <v>28000</v>
      </c>
      <c r="M55" s="12">
        <v>28000</v>
      </c>
      <c r="N55" s="12">
        <v>26000</v>
      </c>
      <c r="O55" s="12">
        <v>24429</v>
      </c>
      <c r="P55" s="13">
        <f t="shared" si="2"/>
        <v>302429</v>
      </c>
    </row>
    <row r="56" spans="1:16" ht="30" x14ac:dyDescent="0.25">
      <c r="A56" s="10">
        <v>4310</v>
      </c>
      <c r="B56" s="17" t="s">
        <v>542</v>
      </c>
      <c r="C56" s="146">
        <v>11</v>
      </c>
      <c r="D56" s="12"/>
      <c r="E56" s="12"/>
      <c r="F56" s="12"/>
      <c r="G56" s="12"/>
      <c r="H56" s="12"/>
      <c r="I56" s="12"/>
      <c r="J56" s="12"/>
      <c r="K56" s="12"/>
      <c r="L56" s="12"/>
      <c r="M56" s="12"/>
      <c r="N56" s="12"/>
      <c r="O56" s="12"/>
      <c r="P56" s="13">
        <f t="shared" si="2"/>
        <v>0</v>
      </c>
    </row>
    <row r="57" spans="1:16" x14ac:dyDescent="0.25">
      <c r="A57" s="10">
        <v>4311</v>
      </c>
      <c r="B57" s="17" t="s">
        <v>543</v>
      </c>
      <c r="C57" s="146">
        <v>11</v>
      </c>
      <c r="D57" s="12">
        <v>480000</v>
      </c>
      <c r="E57" s="12">
        <v>480000</v>
      </c>
      <c r="F57" s="12">
        <v>480000</v>
      </c>
      <c r="G57" s="12">
        <v>480000</v>
      </c>
      <c r="H57" s="12">
        <v>480000</v>
      </c>
      <c r="I57" s="12">
        <v>480000</v>
      </c>
      <c r="J57" s="12">
        <v>480000</v>
      </c>
      <c r="K57" s="12">
        <v>480000</v>
      </c>
      <c r="L57" s="12">
        <v>480000</v>
      </c>
      <c r="M57" s="12">
        <v>480000</v>
      </c>
      <c r="N57" s="12">
        <v>480000</v>
      </c>
      <c r="O57" s="12">
        <v>480000</v>
      </c>
      <c r="P57" s="13">
        <f t="shared" si="2"/>
        <v>5760000</v>
      </c>
    </row>
    <row r="58" spans="1:16" x14ac:dyDescent="0.25">
      <c r="A58" s="10">
        <v>4312</v>
      </c>
      <c r="B58" s="17" t="s">
        <v>544</v>
      </c>
      <c r="C58" s="146">
        <v>11</v>
      </c>
      <c r="D58" s="12">
        <v>127303</v>
      </c>
      <c r="E58" s="12">
        <v>175303</v>
      </c>
      <c r="F58" s="12">
        <v>175303</v>
      </c>
      <c r="G58" s="12">
        <v>175303</v>
      </c>
      <c r="H58" s="12">
        <v>175303</v>
      </c>
      <c r="I58" s="12">
        <v>175303</v>
      </c>
      <c r="J58" s="12">
        <v>175303</v>
      </c>
      <c r="K58" s="12">
        <v>175303</v>
      </c>
      <c r="L58" s="12">
        <v>103303</v>
      </c>
      <c r="M58" s="12">
        <v>175303</v>
      </c>
      <c r="N58" s="12">
        <v>175303</v>
      </c>
      <c r="O58" s="12">
        <v>175303</v>
      </c>
      <c r="P58" s="13">
        <f t="shared" si="2"/>
        <v>1983636</v>
      </c>
    </row>
    <row r="59" spans="1:16" x14ac:dyDescent="0.25">
      <c r="A59" s="10">
        <v>4313</v>
      </c>
      <c r="B59" s="17" t="s">
        <v>545</v>
      </c>
      <c r="C59" s="146">
        <v>11</v>
      </c>
      <c r="D59" s="12">
        <v>100000</v>
      </c>
      <c r="E59" s="12">
        <v>100000</v>
      </c>
      <c r="F59" s="12">
        <v>100000</v>
      </c>
      <c r="G59" s="12">
        <v>100000</v>
      </c>
      <c r="H59" s="12">
        <v>100000</v>
      </c>
      <c r="I59" s="12">
        <v>100000</v>
      </c>
      <c r="J59" s="12">
        <v>100000</v>
      </c>
      <c r="K59" s="12">
        <v>100000</v>
      </c>
      <c r="L59" s="12">
        <v>100000</v>
      </c>
      <c r="M59" s="12">
        <v>100000</v>
      </c>
      <c r="N59" s="12">
        <v>100000</v>
      </c>
      <c r="O59" s="12">
        <v>100000</v>
      </c>
      <c r="P59" s="13">
        <f t="shared" si="2"/>
        <v>1200000</v>
      </c>
    </row>
    <row r="60" spans="1:16" x14ac:dyDescent="0.25">
      <c r="A60" s="10">
        <v>4314</v>
      </c>
      <c r="B60" s="17" t="s">
        <v>546</v>
      </c>
      <c r="C60" s="146">
        <v>11</v>
      </c>
      <c r="D60" s="12">
        <v>100000</v>
      </c>
      <c r="E60" s="12">
        <v>100000</v>
      </c>
      <c r="F60" s="12">
        <v>100000</v>
      </c>
      <c r="G60" s="12">
        <v>100000</v>
      </c>
      <c r="H60" s="12">
        <v>100000</v>
      </c>
      <c r="I60" s="12">
        <v>100000</v>
      </c>
      <c r="J60" s="12">
        <v>100000</v>
      </c>
      <c r="K60" s="12">
        <v>100000</v>
      </c>
      <c r="L60" s="12">
        <v>100000</v>
      </c>
      <c r="M60" s="12">
        <v>100857</v>
      </c>
      <c r="N60" s="12">
        <v>100000</v>
      </c>
      <c r="O60" s="12">
        <v>63000</v>
      </c>
      <c r="P60" s="13">
        <f t="shared" si="2"/>
        <v>1163857</v>
      </c>
    </row>
    <row r="61" spans="1:16" ht="15" customHeight="1" x14ac:dyDescent="0.25">
      <c r="A61" s="7">
        <v>4400</v>
      </c>
      <c r="B61" s="19" t="s">
        <v>547</v>
      </c>
      <c r="C61" s="149"/>
      <c r="D61" s="9">
        <f>SUM(D62)</f>
        <v>8000</v>
      </c>
      <c r="E61" s="9">
        <f t="shared" ref="E61:O61" si="14">SUM(E62)</f>
        <v>8000</v>
      </c>
      <c r="F61" s="9">
        <f t="shared" si="14"/>
        <v>8000</v>
      </c>
      <c r="G61" s="9">
        <f t="shared" si="14"/>
        <v>8000</v>
      </c>
      <c r="H61" s="9">
        <f t="shared" si="14"/>
        <v>8000</v>
      </c>
      <c r="I61" s="9">
        <f t="shared" si="14"/>
        <v>8000</v>
      </c>
      <c r="J61" s="9">
        <f t="shared" si="14"/>
        <v>8000</v>
      </c>
      <c r="K61" s="9">
        <f t="shared" si="14"/>
        <v>8000</v>
      </c>
      <c r="L61" s="9">
        <f t="shared" si="14"/>
        <v>8000</v>
      </c>
      <c r="M61" s="9">
        <f t="shared" si="14"/>
        <v>8000</v>
      </c>
      <c r="N61" s="9">
        <f t="shared" si="14"/>
        <v>8000</v>
      </c>
      <c r="O61" s="9">
        <f t="shared" si="14"/>
        <v>8000</v>
      </c>
      <c r="P61" s="9">
        <f t="shared" si="2"/>
        <v>96000</v>
      </c>
    </row>
    <row r="62" spans="1:16" x14ac:dyDescent="0.25">
      <c r="A62" s="10">
        <v>4401</v>
      </c>
      <c r="B62" s="17" t="s">
        <v>547</v>
      </c>
      <c r="C62" s="146">
        <v>11</v>
      </c>
      <c r="D62" s="12">
        <v>8000</v>
      </c>
      <c r="E62" s="12">
        <v>8000</v>
      </c>
      <c r="F62" s="12">
        <v>8000</v>
      </c>
      <c r="G62" s="12">
        <v>8000</v>
      </c>
      <c r="H62" s="12">
        <v>8000</v>
      </c>
      <c r="I62" s="12">
        <v>8000</v>
      </c>
      <c r="J62" s="12">
        <v>8000</v>
      </c>
      <c r="K62" s="12">
        <v>8000</v>
      </c>
      <c r="L62" s="12">
        <v>8000</v>
      </c>
      <c r="M62" s="12">
        <v>8000</v>
      </c>
      <c r="N62" s="12">
        <v>8000</v>
      </c>
      <c r="O62" s="12">
        <v>8000</v>
      </c>
      <c r="P62" s="13">
        <f t="shared" si="2"/>
        <v>96000</v>
      </c>
    </row>
    <row r="63" spans="1:16" ht="15" customHeight="1" x14ac:dyDescent="0.25">
      <c r="A63" s="7">
        <v>4500</v>
      </c>
      <c r="B63" s="19" t="s">
        <v>548</v>
      </c>
      <c r="C63" s="149"/>
      <c r="D63" s="9">
        <f>SUM(D64:D68)</f>
        <v>10000</v>
      </c>
      <c r="E63" s="9">
        <f t="shared" ref="E63:O63" si="15">SUM(E64:E68)</f>
        <v>10000</v>
      </c>
      <c r="F63" s="9">
        <f t="shared" si="15"/>
        <v>10000</v>
      </c>
      <c r="G63" s="9">
        <f t="shared" si="15"/>
        <v>10000</v>
      </c>
      <c r="H63" s="9">
        <f t="shared" si="15"/>
        <v>10000</v>
      </c>
      <c r="I63" s="9">
        <f t="shared" si="15"/>
        <v>10000</v>
      </c>
      <c r="J63" s="9">
        <f t="shared" si="15"/>
        <v>10000</v>
      </c>
      <c r="K63" s="9">
        <f t="shared" si="15"/>
        <v>10000</v>
      </c>
      <c r="L63" s="9">
        <f t="shared" si="15"/>
        <v>10000</v>
      </c>
      <c r="M63" s="9">
        <f t="shared" si="15"/>
        <v>10000</v>
      </c>
      <c r="N63" s="9">
        <f t="shared" si="15"/>
        <v>10000</v>
      </c>
      <c r="O63" s="9">
        <f t="shared" si="15"/>
        <v>10000</v>
      </c>
      <c r="P63" s="9">
        <f t="shared" si="2"/>
        <v>120000</v>
      </c>
    </row>
    <row r="64" spans="1:16" x14ac:dyDescent="0.25">
      <c r="A64" s="10">
        <v>4501</v>
      </c>
      <c r="B64" s="17" t="s">
        <v>435</v>
      </c>
      <c r="C64" s="146">
        <v>11</v>
      </c>
      <c r="D64" s="12">
        <v>6000</v>
      </c>
      <c r="E64" s="12">
        <v>6000</v>
      </c>
      <c r="F64" s="12">
        <v>6000</v>
      </c>
      <c r="G64" s="12">
        <v>6000</v>
      </c>
      <c r="H64" s="12">
        <v>6000</v>
      </c>
      <c r="I64" s="12">
        <v>6000</v>
      </c>
      <c r="J64" s="12">
        <v>6000</v>
      </c>
      <c r="K64" s="12">
        <v>6000</v>
      </c>
      <c r="L64" s="12">
        <v>6000</v>
      </c>
      <c r="M64" s="12">
        <v>6000</v>
      </c>
      <c r="N64" s="12">
        <v>6000</v>
      </c>
      <c r="O64" s="12">
        <v>6000</v>
      </c>
      <c r="P64" s="13">
        <f t="shared" si="2"/>
        <v>72000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v>4000</v>
      </c>
      <c r="E66" s="12">
        <v>4000</v>
      </c>
      <c r="F66" s="12">
        <v>4000</v>
      </c>
      <c r="G66" s="12">
        <v>4000</v>
      </c>
      <c r="H66" s="12">
        <v>4000</v>
      </c>
      <c r="I66" s="12">
        <v>4000</v>
      </c>
      <c r="J66" s="12">
        <v>4000</v>
      </c>
      <c r="K66" s="12">
        <v>4000</v>
      </c>
      <c r="L66" s="12">
        <v>4000</v>
      </c>
      <c r="M66" s="12">
        <v>4000</v>
      </c>
      <c r="N66" s="12">
        <v>4000</v>
      </c>
      <c r="O66" s="12">
        <v>4000</v>
      </c>
      <c r="P66" s="13">
        <f t="shared" si="2"/>
        <v>48000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2213</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679721</v>
      </c>
      <c r="E71" s="6">
        <f t="shared" ref="E71:N71" si="17">E72+E75+E76</f>
        <v>679721</v>
      </c>
      <c r="F71" s="6">
        <f t="shared" si="17"/>
        <v>679721</v>
      </c>
      <c r="G71" s="6">
        <f t="shared" si="17"/>
        <v>679721</v>
      </c>
      <c r="H71" s="6">
        <f t="shared" si="17"/>
        <v>679721</v>
      </c>
      <c r="I71" s="6">
        <f t="shared" si="17"/>
        <v>679721</v>
      </c>
      <c r="J71" s="6">
        <f t="shared" si="17"/>
        <v>679721</v>
      </c>
      <c r="K71" s="6">
        <f t="shared" si="17"/>
        <v>679721</v>
      </c>
      <c r="L71" s="6">
        <f t="shared" si="17"/>
        <v>679721</v>
      </c>
      <c r="M71" s="6">
        <f t="shared" si="17"/>
        <v>679721</v>
      </c>
      <c r="N71" s="6">
        <f t="shared" si="17"/>
        <v>679721</v>
      </c>
      <c r="O71" s="6">
        <f>O72+O75+O76</f>
        <v>679721</v>
      </c>
      <c r="P71" s="6">
        <f t="shared" si="2"/>
        <v>8156652</v>
      </c>
    </row>
    <row r="72" spans="1:16" ht="15" customHeight="1" x14ac:dyDescent="0.25">
      <c r="A72" s="7">
        <v>5100</v>
      </c>
      <c r="B72" s="19" t="s">
        <v>501</v>
      </c>
      <c r="C72" s="149"/>
      <c r="D72" s="9">
        <f>SUM(D73:D74)</f>
        <v>679721</v>
      </c>
      <c r="E72" s="9">
        <f t="shared" ref="E72:O72" si="18">SUM(E73:E74)</f>
        <v>679721</v>
      </c>
      <c r="F72" s="9">
        <f t="shared" si="18"/>
        <v>679721</v>
      </c>
      <c r="G72" s="9">
        <f t="shared" si="18"/>
        <v>679721</v>
      </c>
      <c r="H72" s="9">
        <f t="shared" si="18"/>
        <v>679721</v>
      </c>
      <c r="I72" s="9">
        <f t="shared" si="18"/>
        <v>679721</v>
      </c>
      <c r="J72" s="9">
        <f t="shared" si="18"/>
        <v>679721</v>
      </c>
      <c r="K72" s="9">
        <f t="shared" si="18"/>
        <v>679721</v>
      </c>
      <c r="L72" s="9">
        <f t="shared" si="18"/>
        <v>679721</v>
      </c>
      <c r="M72" s="9">
        <f t="shared" si="18"/>
        <v>679721</v>
      </c>
      <c r="N72" s="9">
        <f t="shared" si="18"/>
        <v>679721</v>
      </c>
      <c r="O72" s="9">
        <f t="shared" si="18"/>
        <v>679721</v>
      </c>
      <c r="P72" s="9">
        <f t="shared" si="2"/>
        <v>8156652</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v>679721</v>
      </c>
      <c r="E74" s="12">
        <v>679721</v>
      </c>
      <c r="F74" s="12">
        <v>679721</v>
      </c>
      <c r="G74" s="12">
        <v>679721</v>
      </c>
      <c r="H74" s="12">
        <v>679721</v>
      </c>
      <c r="I74" s="12">
        <v>679721</v>
      </c>
      <c r="J74" s="12">
        <v>679721</v>
      </c>
      <c r="K74" s="12">
        <v>679721</v>
      </c>
      <c r="L74" s="12">
        <v>679721</v>
      </c>
      <c r="M74" s="12">
        <v>679721</v>
      </c>
      <c r="N74" s="12">
        <v>679721</v>
      </c>
      <c r="O74" s="12">
        <v>679721</v>
      </c>
      <c r="P74" s="13">
        <f t="shared" si="2"/>
        <v>8156652</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2214</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74685</v>
      </c>
      <c r="E78" s="6">
        <f t="shared" ref="E78:N78" si="21">E79+E83+E86+E92</f>
        <v>74685</v>
      </c>
      <c r="F78" s="6">
        <f t="shared" si="21"/>
        <v>74685</v>
      </c>
      <c r="G78" s="6">
        <f t="shared" si="21"/>
        <v>74685</v>
      </c>
      <c r="H78" s="6">
        <f t="shared" si="21"/>
        <v>74685</v>
      </c>
      <c r="I78" s="6">
        <f t="shared" si="21"/>
        <v>74685</v>
      </c>
      <c r="J78" s="6">
        <f t="shared" si="21"/>
        <v>74685</v>
      </c>
      <c r="K78" s="6">
        <f t="shared" si="21"/>
        <v>74685</v>
      </c>
      <c r="L78" s="6">
        <f t="shared" si="21"/>
        <v>74685</v>
      </c>
      <c r="M78" s="6">
        <f t="shared" si="21"/>
        <v>74695</v>
      </c>
      <c r="N78" s="6">
        <f t="shared" si="21"/>
        <v>74685</v>
      </c>
      <c r="O78" s="6">
        <f>O79+O83+O86+O92</f>
        <v>74685</v>
      </c>
      <c r="P78" s="6">
        <f t="shared" si="2"/>
        <v>896230</v>
      </c>
    </row>
    <row r="79" spans="1:16" ht="15" customHeight="1" x14ac:dyDescent="0.25">
      <c r="A79" s="7">
        <v>6100</v>
      </c>
      <c r="B79" s="19" t="s">
        <v>502</v>
      </c>
      <c r="C79" s="149"/>
      <c r="D79" s="9">
        <f>SUM(D80:D82)</f>
        <v>74685</v>
      </c>
      <c r="E79" s="9">
        <f t="shared" ref="E79:O79" si="22">SUM(E80:E82)</f>
        <v>74685</v>
      </c>
      <c r="F79" s="9">
        <f t="shared" si="22"/>
        <v>74685</v>
      </c>
      <c r="G79" s="9">
        <f t="shared" si="22"/>
        <v>74685</v>
      </c>
      <c r="H79" s="9">
        <f t="shared" si="22"/>
        <v>74685</v>
      </c>
      <c r="I79" s="9">
        <f t="shared" si="22"/>
        <v>74685</v>
      </c>
      <c r="J79" s="9">
        <f t="shared" si="22"/>
        <v>74685</v>
      </c>
      <c r="K79" s="9">
        <f t="shared" si="22"/>
        <v>74685</v>
      </c>
      <c r="L79" s="9">
        <f t="shared" si="22"/>
        <v>74685</v>
      </c>
      <c r="M79" s="9">
        <f t="shared" si="22"/>
        <v>74695</v>
      </c>
      <c r="N79" s="9">
        <f t="shared" si="22"/>
        <v>74685</v>
      </c>
      <c r="O79" s="9">
        <f t="shared" si="22"/>
        <v>74685</v>
      </c>
      <c r="P79" s="9">
        <f t="shared" si="2"/>
        <v>896230</v>
      </c>
    </row>
    <row r="80" spans="1:16" x14ac:dyDescent="0.25">
      <c r="A80" s="10">
        <v>6101</v>
      </c>
      <c r="B80" s="17" t="s">
        <v>551</v>
      </c>
      <c r="C80" s="146">
        <v>11</v>
      </c>
      <c r="D80" s="12">
        <v>60000</v>
      </c>
      <c r="E80" s="12">
        <v>60000</v>
      </c>
      <c r="F80" s="12">
        <v>60000</v>
      </c>
      <c r="G80" s="12">
        <v>60000</v>
      </c>
      <c r="H80" s="12">
        <v>60000</v>
      </c>
      <c r="I80" s="12">
        <v>60000</v>
      </c>
      <c r="J80" s="12">
        <v>60000</v>
      </c>
      <c r="K80" s="12">
        <v>60000</v>
      </c>
      <c r="L80" s="12">
        <v>60000</v>
      </c>
      <c r="M80" s="12">
        <v>60000</v>
      </c>
      <c r="N80" s="12">
        <v>60000</v>
      </c>
      <c r="O80" s="12">
        <v>60000</v>
      </c>
      <c r="P80" s="13">
        <f t="shared" ref="P80:P146" si="23">SUM(D80:O80)</f>
        <v>720000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v>14685</v>
      </c>
      <c r="E82" s="12">
        <v>14685</v>
      </c>
      <c r="F82" s="12">
        <v>14685</v>
      </c>
      <c r="G82" s="12">
        <v>14685</v>
      </c>
      <c r="H82" s="12">
        <v>14685</v>
      </c>
      <c r="I82" s="12">
        <v>14685</v>
      </c>
      <c r="J82" s="12">
        <v>14685</v>
      </c>
      <c r="K82" s="12">
        <v>14685</v>
      </c>
      <c r="L82" s="12">
        <v>14685</v>
      </c>
      <c r="M82" s="12">
        <v>14695</v>
      </c>
      <c r="N82" s="12">
        <v>14685</v>
      </c>
      <c r="O82" s="12">
        <v>14685</v>
      </c>
      <c r="P82" s="13">
        <f t="shared" si="23"/>
        <v>176230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2215</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2184</v>
      </c>
      <c r="C108" s="144"/>
      <c r="D108" s="6">
        <f>D109+D122+D125+D132+D138</f>
        <v>18241432.033666667</v>
      </c>
      <c r="E108" s="6">
        <f t="shared" ref="E108:O108" si="32">E109+E122+E125+E132+E138</f>
        <v>18241433.033666667</v>
      </c>
      <c r="F108" s="6">
        <f t="shared" si="32"/>
        <v>18241433.033666667</v>
      </c>
      <c r="G108" s="6">
        <f t="shared" si="32"/>
        <v>18241433.033666667</v>
      </c>
      <c r="H108" s="6">
        <f t="shared" si="32"/>
        <v>18241433.033666667</v>
      </c>
      <c r="I108" s="6">
        <f t="shared" si="32"/>
        <v>18241433.033666667</v>
      </c>
      <c r="J108" s="6">
        <f t="shared" si="32"/>
        <v>18241433.033666667</v>
      </c>
      <c r="K108" s="6">
        <f t="shared" si="32"/>
        <v>18241433.033666667</v>
      </c>
      <c r="L108" s="6">
        <f t="shared" si="32"/>
        <v>18241433.033666667</v>
      </c>
      <c r="M108" s="6">
        <f t="shared" si="32"/>
        <v>18241436.033666667</v>
      </c>
      <c r="N108" s="6">
        <f t="shared" si="32"/>
        <v>16320802.033666667</v>
      </c>
      <c r="O108" s="6">
        <f t="shared" si="32"/>
        <v>16320803.033666667</v>
      </c>
      <c r="P108" s="6">
        <f t="shared" si="23"/>
        <v>215055937.40400001</v>
      </c>
    </row>
    <row r="109" spans="1:16" ht="15" customHeight="1" x14ac:dyDescent="0.25">
      <c r="A109" s="7">
        <v>8100</v>
      </c>
      <c r="B109" s="19" t="s">
        <v>568</v>
      </c>
      <c r="C109" s="149"/>
      <c r="D109" s="9">
        <f>SUM(D110:D121)</f>
        <v>10863306.086533334</v>
      </c>
      <c r="E109" s="9">
        <f t="shared" ref="E109:O109" si="33">SUM(E110:E121)</f>
        <v>10863306.086533334</v>
      </c>
      <c r="F109" s="9">
        <f t="shared" si="33"/>
        <v>10863306.086533334</v>
      </c>
      <c r="G109" s="9">
        <f t="shared" si="33"/>
        <v>10863306.086533334</v>
      </c>
      <c r="H109" s="9">
        <f t="shared" si="33"/>
        <v>10863306.086533334</v>
      </c>
      <c r="I109" s="9">
        <f t="shared" si="33"/>
        <v>10863306.086533334</v>
      </c>
      <c r="J109" s="9">
        <f t="shared" si="33"/>
        <v>10863306.086533334</v>
      </c>
      <c r="K109" s="9">
        <f t="shared" si="33"/>
        <v>10863306.086533334</v>
      </c>
      <c r="L109" s="9">
        <f t="shared" si="33"/>
        <v>10863306.086533334</v>
      </c>
      <c r="M109" s="9">
        <f t="shared" si="33"/>
        <v>10863306.086533334</v>
      </c>
      <c r="N109" s="9">
        <f t="shared" si="33"/>
        <v>10863306.086533334</v>
      </c>
      <c r="O109" s="9">
        <f t="shared" si="33"/>
        <v>10863306.086533334</v>
      </c>
      <c r="P109" s="9">
        <f t="shared" si="23"/>
        <v>130359673.03840004</v>
      </c>
    </row>
    <row r="110" spans="1:16" x14ac:dyDescent="0.25">
      <c r="A110" s="10">
        <v>8101</v>
      </c>
      <c r="B110" s="17" t="s">
        <v>2185</v>
      </c>
      <c r="C110" s="110">
        <v>15</v>
      </c>
      <c r="D110" s="12">
        <v>8334618.2400000012</v>
      </c>
      <c r="E110" s="12">
        <v>8334618.2400000012</v>
      </c>
      <c r="F110" s="12">
        <v>8334618.2400000012</v>
      </c>
      <c r="G110" s="12">
        <v>8334618.2400000012</v>
      </c>
      <c r="H110" s="12">
        <v>8334618.2400000012</v>
      </c>
      <c r="I110" s="12">
        <v>8334618.2400000012</v>
      </c>
      <c r="J110" s="12">
        <v>8334618.2400000012</v>
      </c>
      <c r="K110" s="12">
        <v>8334618.2400000012</v>
      </c>
      <c r="L110" s="12">
        <v>8334618.2400000012</v>
      </c>
      <c r="M110" s="12">
        <v>8334618.2400000012</v>
      </c>
      <c r="N110" s="12">
        <v>8334618.2400000012</v>
      </c>
      <c r="O110" s="12">
        <v>8334618.2400000012</v>
      </c>
      <c r="P110" s="13">
        <f t="shared" si="23"/>
        <v>100015418.88</v>
      </c>
    </row>
    <row r="111" spans="1:16" x14ac:dyDescent="0.25">
      <c r="A111" s="10">
        <v>8102</v>
      </c>
      <c r="B111" s="17" t="s">
        <v>2186</v>
      </c>
      <c r="C111" s="110">
        <v>15</v>
      </c>
      <c r="D111" s="12">
        <v>190666.66666666666</v>
      </c>
      <c r="E111" s="12">
        <v>190666.66666666666</v>
      </c>
      <c r="F111" s="12">
        <v>190666.66666666666</v>
      </c>
      <c r="G111" s="12">
        <v>190666.66666666666</v>
      </c>
      <c r="H111" s="12">
        <v>190666.66666666666</v>
      </c>
      <c r="I111" s="12">
        <v>190666.66666666666</v>
      </c>
      <c r="J111" s="12">
        <v>190666.66666666666</v>
      </c>
      <c r="K111" s="12">
        <v>190666.66666666666</v>
      </c>
      <c r="L111" s="12">
        <v>190666.66666666666</v>
      </c>
      <c r="M111" s="12">
        <v>190666.66666666666</v>
      </c>
      <c r="N111" s="12">
        <v>190666.66666666666</v>
      </c>
      <c r="O111" s="12">
        <v>190666.66666666666</v>
      </c>
      <c r="P111" s="13">
        <f t="shared" si="23"/>
        <v>2288000</v>
      </c>
    </row>
    <row r="112" spans="1:16" x14ac:dyDescent="0.25">
      <c r="A112" s="10">
        <v>8103</v>
      </c>
      <c r="B112" s="17" t="s">
        <v>2187</v>
      </c>
      <c r="C112" s="110">
        <v>15</v>
      </c>
      <c r="D112" s="12">
        <v>310075.99739999999</v>
      </c>
      <c r="E112" s="12">
        <v>310075.99739999999</v>
      </c>
      <c r="F112" s="12">
        <v>310075.99739999999</v>
      </c>
      <c r="G112" s="12">
        <v>310075.99739999999</v>
      </c>
      <c r="H112" s="12">
        <v>310075.99739999999</v>
      </c>
      <c r="I112" s="12">
        <v>310075.99739999999</v>
      </c>
      <c r="J112" s="12">
        <v>310075.99739999999</v>
      </c>
      <c r="K112" s="12">
        <v>310075.99739999999</v>
      </c>
      <c r="L112" s="12">
        <v>310075.99739999999</v>
      </c>
      <c r="M112" s="12">
        <v>310075.99739999999</v>
      </c>
      <c r="N112" s="12">
        <v>310075.99739999999</v>
      </c>
      <c r="O112" s="12">
        <v>310075.99739999999</v>
      </c>
      <c r="P112" s="13">
        <f t="shared" si="23"/>
        <v>3720911.968799999</v>
      </c>
    </row>
    <row r="113" spans="1:16" x14ac:dyDescent="0.25">
      <c r="A113" s="10">
        <v>8104</v>
      </c>
      <c r="B113" s="17" t="s">
        <v>2188</v>
      </c>
      <c r="C113" s="110">
        <v>15</v>
      </c>
      <c r="D113" s="12">
        <v>0</v>
      </c>
      <c r="E113" s="12">
        <v>0</v>
      </c>
      <c r="F113" s="12">
        <v>0</v>
      </c>
      <c r="G113" s="12">
        <v>0</v>
      </c>
      <c r="H113" s="12">
        <v>0</v>
      </c>
      <c r="I113" s="12">
        <v>0</v>
      </c>
      <c r="J113" s="12">
        <v>0</v>
      </c>
      <c r="K113" s="12">
        <v>0</v>
      </c>
      <c r="L113" s="12">
        <v>0</v>
      </c>
      <c r="M113" s="12">
        <v>0</v>
      </c>
      <c r="N113" s="12">
        <v>0</v>
      </c>
      <c r="O113" s="12">
        <v>0</v>
      </c>
      <c r="P113" s="13">
        <f t="shared" si="23"/>
        <v>0</v>
      </c>
    </row>
    <row r="114" spans="1:16" x14ac:dyDescent="0.25">
      <c r="A114" s="10">
        <v>8105</v>
      </c>
      <c r="B114" s="17" t="s">
        <v>2189</v>
      </c>
      <c r="C114" s="110">
        <v>15</v>
      </c>
      <c r="D114" s="12">
        <v>0</v>
      </c>
      <c r="E114" s="12">
        <v>0</v>
      </c>
      <c r="F114" s="12">
        <v>0</v>
      </c>
      <c r="G114" s="12">
        <v>0</v>
      </c>
      <c r="H114" s="12">
        <v>0</v>
      </c>
      <c r="I114" s="12">
        <v>0</v>
      </c>
      <c r="J114" s="12">
        <v>0</v>
      </c>
      <c r="K114" s="12">
        <v>0</v>
      </c>
      <c r="L114" s="12">
        <v>0</v>
      </c>
      <c r="M114" s="12">
        <v>0</v>
      </c>
      <c r="N114" s="12">
        <v>0</v>
      </c>
      <c r="O114" s="12">
        <v>0</v>
      </c>
      <c r="P114" s="13">
        <f t="shared" si="23"/>
        <v>0</v>
      </c>
    </row>
    <row r="115" spans="1:16" x14ac:dyDescent="0.25">
      <c r="A115" s="10">
        <v>8106</v>
      </c>
      <c r="B115" s="17" t="s">
        <v>2190</v>
      </c>
      <c r="C115" s="110">
        <v>15</v>
      </c>
      <c r="D115" s="12">
        <v>0</v>
      </c>
      <c r="E115" s="12">
        <v>0</v>
      </c>
      <c r="F115" s="12">
        <v>0</v>
      </c>
      <c r="G115" s="12">
        <v>0</v>
      </c>
      <c r="H115" s="12">
        <v>0</v>
      </c>
      <c r="I115" s="12">
        <v>0</v>
      </c>
      <c r="J115" s="12">
        <v>0</v>
      </c>
      <c r="K115" s="12">
        <v>0</v>
      </c>
      <c r="L115" s="12">
        <v>0</v>
      </c>
      <c r="M115" s="12">
        <v>0</v>
      </c>
      <c r="N115" s="12">
        <v>0</v>
      </c>
      <c r="O115" s="12">
        <v>0</v>
      </c>
      <c r="P115" s="13">
        <f t="shared" si="23"/>
        <v>0</v>
      </c>
    </row>
    <row r="116" spans="1:16" x14ac:dyDescent="0.25">
      <c r="A116" s="10">
        <v>8107</v>
      </c>
      <c r="B116" s="17" t="s">
        <v>2191</v>
      </c>
      <c r="C116" s="110">
        <v>15</v>
      </c>
      <c r="D116" s="12">
        <v>0</v>
      </c>
      <c r="E116" s="12">
        <v>0</v>
      </c>
      <c r="F116" s="12">
        <v>0</v>
      </c>
      <c r="G116" s="12">
        <v>0</v>
      </c>
      <c r="H116" s="12">
        <v>0</v>
      </c>
      <c r="I116" s="12">
        <v>0</v>
      </c>
      <c r="J116" s="12">
        <v>0</v>
      </c>
      <c r="K116" s="12">
        <v>0</v>
      </c>
      <c r="L116" s="12">
        <v>0</v>
      </c>
      <c r="M116" s="12">
        <v>0</v>
      </c>
      <c r="N116" s="12">
        <v>0</v>
      </c>
      <c r="O116" s="12">
        <v>0</v>
      </c>
      <c r="P116" s="13">
        <f t="shared" si="23"/>
        <v>0</v>
      </c>
    </row>
    <row r="117" spans="1:16" x14ac:dyDescent="0.25">
      <c r="A117" s="10">
        <v>8108</v>
      </c>
      <c r="B117" s="17" t="s">
        <v>2192</v>
      </c>
      <c r="C117" s="110">
        <v>15</v>
      </c>
      <c r="D117" s="12">
        <v>0</v>
      </c>
      <c r="E117" s="12">
        <v>0</v>
      </c>
      <c r="F117" s="12">
        <v>0</v>
      </c>
      <c r="G117" s="12">
        <v>0</v>
      </c>
      <c r="H117" s="12">
        <v>0</v>
      </c>
      <c r="I117" s="12">
        <v>0</v>
      </c>
      <c r="J117" s="12">
        <v>0</v>
      </c>
      <c r="K117" s="12">
        <v>0</v>
      </c>
      <c r="L117" s="12">
        <v>0</v>
      </c>
      <c r="M117" s="12">
        <v>0</v>
      </c>
      <c r="N117" s="12">
        <v>0</v>
      </c>
      <c r="O117" s="12">
        <v>0</v>
      </c>
      <c r="P117" s="13">
        <f t="shared" si="23"/>
        <v>0</v>
      </c>
    </row>
    <row r="118" spans="1:16" x14ac:dyDescent="0.25">
      <c r="A118" s="10">
        <v>8109</v>
      </c>
      <c r="B118" s="17" t="s">
        <v>2193</v>
      </c>
      <c r="C118" s="110">
        <v>15</v>
      </c>
      <c r="D118" s="12">
        <v>177560.99313333331</v>
      </c>
      <c r="E118" s="12">
        <v>177560.99313333331</v>
      </c>
      <c r="F118" s="12">
        <v>177560.99313333331</v>
      </c>
      <c r="G118" s="12">
        <v>177560.99313333331</v>
      </c>
      <c r="H118" s="12">
        <v>177560.99313333331</v>
      </c>
      <c r="I118" s="12">
        <v>177560.99313333331</v>
      </c>
      <c r="J118" s="12">
        <v>177560.99313333331</v>
      </c>
      <c r="K118" s="12">
        <v>177560.99313333331</v>
      </c>
      <c r="L118" s="12">
        <v>177560.99313333331</v>
      </c>
      <c r="M118" s="12">
        <v>177560.99313333331</v>
      </c>
      <c r="N118" s="12">
        <v>177560.99313333331</v>
      </c>
      <c r="O118" s="12">
        <v>177560.99313333331</v>
      </c>
      <c r="P118" s="13">
        <f t="shared" si="23"/>
        <v>2130731.9175999998</v>
      </c>
    </row>
    <row r="119" spans="1:16" x14ac:dyDescent="0.25">
      <c r="A119" s="10">
        <v>8110</v>
      </c>
      <c r="B119" s="17" t="s">
        <v>2194</v>
      </c>
      <c r="C119" s="110">
        <v>15</v>
      </c>
      <c r="D119" s="12">
        <v>519999.23993333336</v>
      </c>
      <c r="E119" s="12">
        <v>519999.23993333336</v>
      </c>
      <c r="F119" s="12">
        <v>519999.23993333336</v>
      </c>
      <c r="G119" s="12">
        <v>519999.23993333336</v>
      </c>
      <c r="H119" s="12">
        <v>519999.23993333336</v>
      </c>
      <c r="I119" s="12">
        <v>519999.23993333336</v>
      </c>
      <c r="J119" s="12">
        <v>519999.23993333336</v>
      </c>
      <c r="K119" s="12">
        <v>519999.23993333336</v>
      </c>
      <c r="L119" s="12">
        <v>519999.23993333336</v>
      </c>
      <c r="M119" s="12">
        <v>519999.23993333336</v>
      </c>
      <c r="N119" s="12">
        <v>519999.23993333336</v>
      </c>
      <c r="O119" s="12">
        <v>519999.23993333336</v>
      </c>
      <c r="P119" s="13">
        <f t="shared" si="23"/>
        <v>6239990.8792000003</v>
      </c>
    </row>
    <row r="120" spans="1:16" ht="30" x14ac:dyDescent="0.25">
      <c r="A120" s="10">
        <v>8111</v>
      </c>
      <c r="B120" s="17" t="s">
        <v>2195</v>
      </c>
      <c r="C120" s="110">
        <v>15</v>
      </c>
      <c r="D120" s="12">
        <v>20816.726666666666</v>
      </c>
      <c r="E120" s="12">
        <v>20816.726666666666</v>
      </c>
      <c r="F120" s="12">
        <v>20816.726666666666</v>
      </c>
      <c r="G120" s="12">
        <v>20816.726666666666</v>
      </c>
      <c r="H120" s="12">
        <v>20816.726666666666</v>
      </c>
      <c r="I120" s="12">
        <v>20816.726666666666</v>
      </c>
      <c r="J120" s="12">
        <v>20816.726666666666</v>
      </c>
      <c r="K120" s="12">
        <v>20816.726666666666</v>
      </c>
      <c r="L120" s="12">
        <v>20816.726666666666</v>
      </c>
      <c r="M120" s="12">
        <v>20816.726666666666</v>
      </c>
      <c r="N120" s="12">
        <v>20816.726666666666</v>
      </c>
      <c r="O120" s="12">
        <v>20816.726666666666</v>
      </c>
      <c r="P120" s="13">
        <f t="shared" si="23"/>
        <v>249800.71999999994</v>
      </c>
    </row>
    <row r="121" spans="1:16" x14ac:dyDescent="0.25">
      <c r="A121" s="10">
        <v>8112</v>
      </c>
      <c r="B121" s="17" t="s">
        <v>580</v>
      </c>
      <c r="C121" s="110">
        <v>16</v>
      </c>
      <c r="D121" s="12">
        <v>1309568.2227333335</v>
      </c>
      <c r="E121" s="12">
        <v>1309568.2227333335</v>
      </c>
      <c r="F121" s="12">
        <v>1309568.2227333335</v>
      </c>
      <c r="G121" s="12">
        <v>1309568.2227333335</v>
      </c>
      <c r="H121" s="12">
        <v>1309568.2227333335</v>
      </c>
      <c r="I121" s="12">
        <v>1309568.2227333335</v>
      </c>
      <c r="J121" s="12">
        <v>1309568.2227333335</v>
      </c>
      <c r="K121" s="12">
        <v>1309568.2227333335</v>
      </c>
      <c r="L121" s="12">
        <v>1309568.2227333335</v>
      </c>
      <c r="M121" s="12">
        <v>1309568.2227333335</v>
      </c>
      <c r="N121" s="12">
        <v>1309568.2227333335</v>
      </c>
      <c r="O121" s="12">
        <v>1309568.2227333335</v>
      </c>
      <c r="P121" s="13">
        <f t="shared" si="23"/>
        <v>15714818.672800003</v>
      </c>
    </row>
    <row r="122" spans="1:16" ht="15" customHeight="1" x14ac:dyDescent="0.25">
      <c r="A122" s="7">
        <v>8200</v>
      </c>
      <c r="B122" s="19" t="s">
        <v>581</v>
      </c>
      <c r="C122" s="149"/>
      <c r="D122" s="9">
        <f>SUM(D123:D124)</f>
        <v>7118126</v>
      </c>
      <c r="E122" s="9">
        <f t="shared" ref="E122:O122" si="34">SUM(E123:E124)</f>
        <v>7118127</v>
      </c>
      <c r="F122" s="9">
        <f t="shared" si="34"/>
        <v>7118127</v>
      </c>
      <c r="G122" s="9">
        <f t="shared" si="34"/>
        <v>7118127</v>
      </c>
      <c r="H122" s="9">
        <f t="shared" si="34"/>
        <v>7118127</v>
      </c>
      <c r="I122" s="9">
        <f t="shared" si="34"/>
        <v>7118127</v>
      </c>
      <c r="J122" s="9">
        <f t="shared" si="34"/>
        <v>7118127</v>
      </c>
      <c r="K122" s="9">
        <f t="shared" si="34"/>
        <v>7118127</v>
      </c>
      <c r="L122" s="9">
        <f t="shared" si="34"/>
        <v>7118127</v>
      </c>
      <c r="M122" s="9">
        <f t="shared" si="34"/>
        <v>7118130</v>
      </c>
      <c r="N122" s="9">
        <f t="shared" si="34"/>
        <v>5197496</v>
      </c>
      <c r="O122" s="9">
        <f t="shared" si="34"/>
        <v>5197497</v>
      </c>
      <c r="P122" s="9">
        <f t="shared" si="23"/>
        <v>81576265</v>
      </c>
    </row>
    <row r="123" spans="1:16" x14ac:dyDescent="0.25">
      <c r="A123" s="10">
        <v>8201</v>
      </c>
      <c r="B123" s="17" t="s">
        <v>582</v>
      </c>
      <c r="C123" s="110">
        <v>25</v>
      </c>
      <c r="D123" s="12">
        <v>1920631</v>
      </c>
      <c r="E123" s="12">
        <v>1920631</v>
      </c>
      <c r="F123" s="12">
        <v>1920631</v>
      </c>
      <c r="G123" s="12">
        <v>1920631</v>
      </c>
      <c r="H123" s="12">
        <v>1920631</v>
      </c>
      <c r="I123" s="12">
        <v>1920631</v>
      </c>
      <c r="J123" s="12">
        <v>1920631</v>
      </c>
      <c r="K123" s="12">
        <v>1920631</v>
      </c>
      <c r="L123" s="12">
        <v>1920631</v>
      </c>
      <c r="M123" s="12">
        <v>1920634</v>
      </c>
      <c r="N123" s="12"/>
      <c r="O123" s="12"/>
      <c r="P123" s="13">
        <f t="shared" si="23"/>
        <v>19206313</v>
      </c>
    </row>
    <row r="124" spans="1:16" x14ac:dyDescent="0.25">
      <c r="A124" s="10">
        <v>8202</v>
      </c>
      <c r="B124" s="17" t="s">
        <v>583</v>
      </c>
      <c r="C124" s="110">
        <v>25</v>
      </c>
      <c r="D124" s="12">
        <v>5197495</v>
      </c>
      <c r="E124" s="12">
        <v>5197496</v>
      </c>
      <c r="F124" s="12">
        <v>5197496</v>
      </c>
      <c r="G124" s="12">
        <v>5197496</v>
      </c>
      <c r="H124" s="12">
        <v>5197496</v>
      </c>
      <c r="I124" s="12">
        <v>5197496</v>
      </c>
      <c r="J124" s="12">
        <v>5197496</v>
      </c>
      <c r="K124" s="12">
        <v>5197496</v>
      </c>
      <c r="L124" s="12">
        <v>5197496</v>
      </c>
      <c r="M124" s="12">
        <v>5197496</v>
      </c>
      <c r="N124" s="12">
        <v>5197496</v>
      </c>
      <c r="O124" s="12">
        <v>5197497</v>
      </c>
      <c r="P124" s="13">
        <f t="shared" si="23"/>
        <v>62369952</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259999.94713333336</v>
      </c>
      <c r="E132" s="9">
        <f t="shared" ref="E132:O132" si="36">SUM(E133:E137)</f>
        <v>259999.94713333336</v>
      </c>
      <c r="F132" s="9">
        <f t="shared" si="36"/>
        <v>259999.94713333336</v>
      </c>
      <c r="G132" s="9">
        <f t="shared" si="36"/>
        <v>259999.94713333336</v>
      </c>
      <c r="H132" s="9">
        <f t="shared" si="36"/>
        <v>259999.94713333336</v>
      </c>
      <c r="I132" s="9">
        <f t="shared" si="36"/>
        <v>259999.94713333336</v>
      </c>
      <c r="J132" s="9">
        <f t="shared" si="36"/>
        <v>259999.94713333336</v>
      </c>
      <c r="K132" s="9">
        <f t="shared" si="36"/>
        <v>259999.94713333336</v>
      </c>
      <c r="L132" s="9">
        <f t="shared" si="36"/>
        <v>259999.94713333336</v>
      </c>
      <c r="M132" s="9">
        <f t="shared" si="36"/>
        <v>259999.94713333336</v>
      </c>
      <c r="N132" s="9">
        <f t="shared" si="36"/>
        <v>259999.94713333336</v>
      </c>
      <c r="O132" s="9">
        <f t="shared" si="36"/>
        <v>259999.94713333336</v>
      </c>
      <c r="P132" s="9">
        <f t="shared" si="23"/>
        <v>3119999.3656000006</v>
      </c>
    </row>
    <row r="133" spans="1:16" x14ac:dyDescent="0.25">
      <c r="A133" s="10">
        <v>8401</v>
      </c>
      <c r="B133" s="21" t="s">
        <v>588</v>
      </c>
      <c r="C133" s="110">
        <v>15</v>
      </c>
      <c r="D133" s="12">
        <v>7.3129333333333335</v>
      </c>
      <c r="E133" s="12">
        <v>7.3129333333333335</v>
      </c>
      <c r="F133" s="12">
        <v>7.3129333333333335</v>
      </c>
      <c r="G133" s="12">
        <v>7.3129333333333335</v>
      </c>
      <c r="H133" s="12">
        <v>7.3129333333333335</v>
      </c>
      <c r="I133" s="12">
        <v>7.3129333333333335</v>
      </c>
      <c r="J133" s="12">
        <v>7.3129333333333335</v>
      </c>
      <c r="K133" s="12">
        <v>7.3129333333333335</v>
      </c>
      <c r="L133" s="12">
        <v>7.3129333333333335</v>
      </c>
      <c r="M133" s="12">
        <v>7.3129333333333335</v>
      </c>
      <c r="N133" s="12">
        <v>7.3129333333333335</v>
      </c>
      <c r="O133" s="12">
        <v>7.3129333333333335</v>
      </c>
      <c r="P133" s="13">
        <f t="shared" si="23"/>
        <v>87.755200000000002</v>
      </c>
    </row>
    <row r="134" spans="1:16" x14ac:dyDescent="0.25">
      <c r="A134" s="10">
        <v>8402</v>
      </c>
      <c r="B134" s="21" t="s">
        <v>589</v>
      </c>
      <c r="C134" s="110">
        <v>15</v>
      </c>
      <c r="D134" s="12">
        <v>31497.232000000004</v>
      </c>
      <c r="E134" s="12">
        <v>31497.232000000004</v>
      </c>
      <c r="F134" s="12">
        <v>31497.232000000004</v>
      </c>
      <c r="G134" s="12">
        <v>31497.232000000004</v>
      </c>
      <c r="H134" s="12">
        <v>31497.232000000004</v>
      </c>
      <c r="I134" s="12">
        <v>31497.232000000004</v>
      </c>
      <c r="J134" s="12">
        <v>31497.232000000004</v>
      </c>
      <c r="K134" s="12">
        <v>31497.232000000004</v>
      </c>
      <c r="L134" s="12">
        <v>31497.232000000004</v>
      </c>
      <c r="M134" s="12">
        <v>31497.232000000004</v>
      </c>
      <c r="N134" s="12">
        <v>31497.232000000004</v>
      </c>
      <c r="O134" s="12">
        <v>31497.232000000004</v>
      </c>
      <c r="P134" s="13">
        <f t="shared" si="23"/>
        <v>377966.78400000016</v>
      </c>
    </row>
    <row r="135" spans="1:16" x14ac:dyDescent="0.25">
      <c r="A135" s="10">
        <v>8403</v>
      </c>
      <c r="B135" s="21" t="s">
        <v>590</v>
      </c>
      <c r="C135" s="110">
        <v>15</v>
      </c>
      <c r="D135" s="12">
        <v>228495.40220000001</v>
      </c>
      <c r="E135" s="12">
        <v>228495.40220000001</v>
      </c>
      <c r="F135" s="12">
        <v>228495.40220000001</v>
      </c>
      <c r="G135" s="12">
        <v>228495.40220000001</v>
      </c>
      <c r="H135" s="12">
        <v>228495.40220000001</v>
      </c>
      <c r="I135" s="12">
        <v>228495.40220000001</v>
      </c>
      <c r="J135" s="12">
        <v>228495.40220000001</v>
      </c>
      <c r="K135" s="12">
        <v>228495.40220000001</v>
      </c>
      <c r="L135" s="12">
        <v>228495.40220000001</v>
      </c>
      <c r="M135" s="12">
        <v>228495.40220000001</v>
      </c>
      <c r="N135" s="12">
        <v>228495.40220000001</v>
      </c>
      <c r="O135" s="12">
        <v>228495.40220000001</v>
      </c>
      <c r="P135" s="13">
        <f t="shared" si="23"/>
        <v>2741944.8263999992</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2197</v>
      </c>
      <c r="B162" s="529"/>
      <c r="C162" s="145"/>
      <c r="D162" s="26">
        <f>D7+D28+D34+D39+D71+D78+D94+D108+D141+D157</f>
        <v>33115961.953666665</v>
      </c>
      <c r="E162" s="26">
        <f t="shared" ref="E162:N162" si="46">E7+E28+E34+E39+E71+E78+E94+E108+E141+E157</f>
        <v>25914825.703666665</v>
      </c>
      <c r="F162" s="26">
        <f t="shared" si="46"/>
        <v>23241749.593666665</v>
      </c>
      <c r="G162" s="26">
        <f t="shared" si="46"/>
        <v>23337826.843666665</v>
      </c>
      <c r="H162" s="26">
        <f t="shared" si="46"/>
        <v>22722649.033666667</v>
      </c>
      <c r="I162" s="26">
        <f t="shared" si="46"/>
        <v>22656921.033666667</v>
      </c>
      <c r="J162" s="26">
        <f t="shared" si="46"/>
        <v>22637121.033666667</v>
      </c>
      <c r="K162" s="26">
        <f t="shared" si="46"/>
        <v>22665955.033666667</v>
      </c>
      <c r="L162" s="26">
        <f t="shared" si="46"/>
        <v>22608547.033666667</v>
      </c>
      <c r="M162" s="26">
        <f t="shared" si="46"/>
        <v>22716189.033666667</v>
      </c>
      <c r="N162" s="26">
        <f t="shared" si="46"/>
        <v>20735422.033666667</v>
      </c>
      <c r="O162" s="26">
        <f>O7+O28+O34+O39+O71+O78+O94+O108+O141+O157</f>
        <v>20637962.033666667</v>
      </c>
      <c r="P162" s="26">
        <f>SUM(D162:O162)</f>
        <v>282991130.36400002</v>
      </c>
    </row>
    <row r="163" spans="1:17" ht="15.75" x14ac:dyDescent="0.25">
      <c r="A163" s="530" t="s">
        <v>2198</v>
      </c>
      <c r="B163" s="531"/>
      <c r="C163" s="146">
        <v>11</v>
      </c>
      <c r="D163" s="165"/>
      <c r="E163" s="166"/>
      <c r="F163" s="166"/>
      <c r="G163" s="166"/>
      <c r="H163" s="166"/>
      <c r="I163" s="166"/>
      <c r="J163" s="166"/>
      <c r="K163" s="166"/>
      <c r="L163" s="166"/>
      <c r="M163" s="166"/>
      <c r="N163" s="166"/>
      <c r="O163" s="167"/>
      <c r="P163" s="12"/>
    </row>
    <row r="164" spans="1:17" ht="15.75" x14ac:dyDescent="0.25">
      <c r="A164" s="530" t="s">
        <v>2199</v>
      </c>
      <c r="B164" s="531"/>
      <c r="C164" s="110">
        <v>12</v>
      </c>
      <c r="D164" s="168"/>
      <c r="E164" s="169"/>
      <c r="F164" s="169"/>
      <c r="G164" s="169"/>
      <c r="H164" s="169"/>
      <c r="I164" s="169"/>
      <c r="J164" s="169"/>
      <c r="K164" s="169"/>
      <c r="L164" s="169"/>
      <c r="M164" s="169"/>
      <c r="N164" s="169"/>
      <c r="O164" s="170"/>
      <c r="P164" s="12"/>
    </row>
    <row r="165" spans="1:17" ht="15.75" x14ac:dyDescent="0.25">
      <c r="A165" s="530" t="s">
        <v>2200</v>
      </c>
      <c r="B165" s="531"/>
      <c r="C165" s="110">
        <v>14</v>
      </c>
      <c r="D165" s="168"/>
      <c r="E165" s="169"/>
      <c r="F165" s="169"/>
      <c r="G165" s="169"/>
      <c r="H165" s="169"/>
      <c r="I165" s="169"/>
      <c r="J165" s="169"/>
      <c r="K165" s="169"/>
      <c r="L165" s="169"/>
      <c r="M165" s="169"/>
      <c r="N165" s="169"/>
      <c r="O165" s="170"/>
      <c r="P165" s="12"/>
    </row>
    <row r="166" spans="1:17" ht="15.75" x14ac:dyDescent="0.25">
      <c r="A166" s="530" t="s">
        <v>2201</v>
      </c>
      <c r="B166" s="531"/>
      <c r="C166" s="110">
        <v>15</v>
      </c>
      <c r="D166" s="168"/>
      <c r="E166" s="169"/>
      <c r="F166" s="169"/>
      <c r="G166" s="169"/>
      <c r="H166" s="169"/>
      <c r="I166" s="169"/>
      <c r="J166" s="169"/>
      <c r="K166" s="169"/>
      <c r="L166" s="169"/>
      <c r="M166" s="169"/>
      <c r="N166" s="169"/>
      <c r="O166" s="170"/>
      <c r="P166" s="12"/>
    </row>
    <row r="167" spans="1:17" ht="15.75" x14ac:dyDescent="0.25">
      <c r="A167" s="530" t="s">
        <v>2162</v>
      </c>
      <c r="B167" s="531"/>
      <c r="C167" s="110">
        <v>16</v>
      </c>
      <c r="D167" s="168"/>
      <c r="E167" s="169"/>
      <c r="F167" s="169"/>
      <c r="G167" s="169"/>
      <c r="H167" s="169"/>
      <c r="I167" s="169"/>
      <c r="J167" s="169"/>
      <c r="K167" s="169"/>
      <c r="L167" s="169"/>
      <c r="M167" s="169"/>
      <c r="N167" s="169"/>
      <c r="O167" s="170"/>
      <c r="P167" s="12"/>
    </row>
    <row r="168" spans="1:17" ht="15.75" x14ac:dyDescent="0.25">
      <c r="A168" s="530" t="s">
        <v>2202</v>
      </c>
      <c r="B168" s="531"/>
      <c r="C168" s="110">
        <v>17</v>
      </c>
      <c r="D168" s="168"/>
      <c r="E168" s="169"/>
      <c r="F168" s="169"/>
      <c r="G168" s="169"/>
      <c r="H168" s="169"/>
      <c r="I168" s="169"/>
      <c r="J168" s="169"/>
      <c r="K168" s="169"/>
      <c r="L168" s="169"/>
      <c r="M168" s="169"/>
      <c r="N168" s="169"/>
      <c r="O168" s="170"/>
      <c r="P168" s="12"/>
    </row>
    <row r="169" spans="1:17" ht="15.75" x14ac:dyDescent="0.25">
      <c r="A169" s="530" t="s">
        <v>2203</v>
      </c>
      <c r="B169" s="531"/>
      <c r="C169" s="110">
        <v>25</v>
      </c>
      <c r="D169" s="168"/>
      <c r="E169" s="169"/>
      <c r="F169" s="169"/>
      <c r="G169" s="169"/>
      <c r="H169" s="169"/>
      <c r="I169" s="169"/>
      <c r="J169" s="169"/>
      <c r="K169" s="169"/>
      <c r="L169" s="169"/>
      <c r="M169" s="169"/>
      <c r="N169" s="169"/>
      <c r="O169" s="170"/>
      <c r="P169" s="12"/>
    </row>
    <row r="170" spans="1:17" ht="15.75" x14ac:dyDescent="0.25">
      <c r="A170" s="530" t="s">
        <v>2162</v>
      </c>
      <c r="B170" s="531"/>
      <c r="C170" s="110">
        <v>26</v>
      </c>
      <c r="D170" s="168"/>
      <c r="E170" s="169"/>
      <c r="F170" s="169"/>
      <c r="G170" s="169"/>
      <c r="H170" s="169"/>
      <c r="I170" s="169"/>
      <c r="J170" s="169"/>
      <c r="K170" s="169"/>
      <c r="L170" s="169"/>
      <c r="M170" s="169"/>
      <c r="N170" s="169"/>
      <c r="O170" s="170"/>
      <c r="P170" s="12"/>
    </row>
    <row r="171" spans="1:17" ht="15.75" x14ac:dyDescent="0.25">
      <c r="A171" s="530" t="s">
        <v>2204</v>
      </c>
      <c r="B171" s="531"/>
      <c r="C171" s="110">
        <v>27</v>
      </c>
      <c r="D171" s="171"/>
      <c r="E171" s="172"/>
      <c r="F171" s="172"/>
      <c r="G171" s="172"/>
      <c r="H171" s="172"/>
      <c r="I171" s="172"/>
      <c r="J171" s="172"/>
      <c r="K171" s="172"/>
      <c r="L171" s="172"/>
      <c r="M171" s="172"/>
      <c r="N171" s="172"/>
      <c r="O171" s="173"/>
      <c r="P171" s="12"/>
    </row>
    <row r="172" spans="1:17" ht="15.75" x14ac:dyDescent="0.25">
      <c r="A172" s="532" t="s">
        <v>2205</v>
      </c>
      <c r="B172" s="529"/>
      <c r="C172" s="145"/>
      <c r="D172" s="26"/>
      <c r="E172" s="26"/>
      <c r="F172" s="26"/>
      <c r="G172" s="26"/>
      <c r="H172" s="26"/>
      <c r="I172" s="26"/>
      <c r="J172" s="26"/>
      <c r="K172" s="26"/>
      <c r="L172" s="26"/>
      <c r="M172" s="26"/>
      <c r="N172" s="26"/>
      <c r="O172" s="26"/>
      <c r="P172" s="26">
        <f>P162+SUM(P163:P171)</f>
        <v>282991130.36400002</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5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O8" activePane="bottomRight" state="frozen"/>
      <selection pane="topRight" activeCell="B1" sqref="B1"/>
      <selection pane="bottomLeft" activeCell="A3" sqref="A3"/>
      <selection pane="bottomRight" activeCell="A6" sqref="A6:R10"/>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Atotonilco el Alto,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1</v>
      </c>
      <c r="AB6" s="240">
        <f>SUM(AB8:AB207)</f>
        <v>2</v>
      </c>
    </row>
    <row r="7" spans="1:29" x14ac:dyDescent="0.25">
      <c r="A7" s="536"/>
      <c r="B7" s="534"/>
      <c r="C7" s="534"/>
      <c r="D7" s="534"/>
      <c r="E7" s="534"/>
      <c r="F7" s="534"/>
      <c r="G7" s="534"/>
      <c r="H7" s="534"/>
      <c r="I7" s="534"/>
      <c r="J7" s="534"/>
      <c r="K7" s="534"/>
      <c r="L7" s="534"/>
      <c r="M7" s="534"/>
      <c r="N7" s="534"/>
      <c r="O7" s="534"/>
      <c r="P7" s="251">
        <f>SUM(P8:P207)</f>
        <v>128886244</v>
      </c>
      <c r="Q7" s="251">
        <f t="shared" ref="Q7:X7" si="0">SUM(Q8:Q207)</f>
        <v>25604890</v>
      </c>
      <c r="R7" s="251">
        <f t="shared" si="0"/>
        <v>65740000</v>
      </c>
      <c r="S7" s="251">
        <f t="shared" si="0"/>
        <v>27100000</v>
      </c>
      <c r="T7" s="251">
        <f t="shared" si="0"/>
        <v>3260000</v>
      </c>
      <c r="U7" s="251">
        <f t="shared" si="0"/>
        <v>32399996</v>
      </c>
      <c r="V7" s="251">
        <f t="shared" si="0"/>
        <v>0</v>
      </c>
      <c r="W7" s="251">
        <f t="shared" si="0"/>
        <v>0</v>
      </c>
      <c r="X7" s="252">
        <f t="shared" si="0"/>
        <v>0</v>
      </c>
      <c r="Y7" s="183" t="s">
        <v>1706</v>
      </c>
      <c r="Z7" s="183" t="s">
        <v>2130</v>
      </c>
      <c r="AA7" s="183" t="s">
        <v>1708</v>
      </c>
      <c r="AB7" s="183" t="s">
        <v>1709</v>
      </c>
    </row>
    <row r="8" spans="1:29" x14ac:dyDescent="0.25">
      <c r="A8" s="242">
        <f>IF(B8&gt;0,1,"")</f>
        <v>1</v>
      </c>
      <c r="B8" s="243" t="s">
        <v>2763</v>
      </c>
      <c r="C8" s="244" t="str">
        <f>IF(G8&gt;0,IF(G8="INDICADOR DE GESTIÓN","INDICADOR DE GESTIÓN","MIR"),"")</f>
        <v>MIR</v>
      </c>
      <c r="D8" s="244" t="str">
        <f>IF(F8="","",INDEX(B!$I$2:$I$112,MATCH(F8,B!$K$2:$K$112,0)))</f>
        <v>1. Gobierno</v>
      </c>
      <c r="E8" s="244" t="str">
        <f>IF(F8="","",INDEX(B!$J$2:$J$112,MATCH(F8,B!$K$2:$K$112,0)))</f>
        <v>1.1. Legislación</v>
      </c>
      <c r="F8" s="243" t="s">
        <v>1552</v>
      </c>
      <c r="G8" s="243" t="s">
        <v>1708</v>
      </c>
      <c r="H8" s="245">
        <v>1000</v>
      </c>
      <c r="I8" s="243"/>
      <c r="J8" s="243" t="s">
        <v>2763</v>
      </c>
      <c r="K8" s="243"/>
      <c r="L8" s="243"/>
      <c r="M8" s="243"/>
      <c r="N8" s="243"/>
      <c r="O8" s="243"/>
      <c r="P8" s="246">
        <v>128886244</v>
      </c>
      <c r="Q8" s="246">
        <v>25604890</v>
      </c>
      <c r="R8" s="246">
        <v>65740000</v>
      </c>
      <c r="S8" s="246"/>
      <c r="T8" s="246"/>
      <c r="U8" s="246"/>
      <c r="V8" s="246"/>
      <c r="W8" s="246"/>
      <c r="X8" s="246"/>
      <c r="Y8" s="183">
        <f>IF(G8="FIN",1,0)</f>
        <v>0</v>
      </c>
      <c r="Z8" s="183">
        <f>IF(G8="PROPÓSITO",1,0)</f>
        <v>0</v>
      </c>
      <c r="AA8" s="183">
        <f>IF(G8="COMPONENTE",1,0)</f>
        <v>1</v>
      </c>
      <c r="AB8" s="183">
        <f>IF(G8="ACTIVIDAD",1,0)</f>
        <v>0</v>
      </c>
      <c r="AC8" s="241">
        <f>SUM(P8:X8)</f>
        <v>220231134</v>
      </c>
    </row>
    <row r="9" spans="1:29" x14ac:dyDescent="0.25">
      <c r="A9" s="181">
        <f>IF(B9&gt;0,A8+1,"")</f>
        <v>2</v>
      </c>
      <c r="B9" s="179" t="s">
        <v>2764</v>
      </c>
      <c r="C9" s="182" t="str">
        <f t="shared" ref="C9:C72" si="1">IF(G9&gt;0,IF(G9="INDICADOR DE GESTIÓN","INDICADOR DE GESTIÓN","MIR"),"")</f>
        <v>MIR</v>
      </c>
      <c r="D9" s="182" t="str">
        <f>IF(F9="","",INDEX(B!$I$2:$I$112,MATCH(F9,B!$K$2:$K$112,0)))</f>
        <v>1. Gobierno</v>
      </c>
      <c r="E9" s="182" t="str">
        <f>IF(F9="","",INDEX(B!$J$2:$J$112,MATCH(F9,B!$K$2:$K$112,0)))</f>
        <v>1.3. Coordinación política de gobierno</v>
      </c>
      <c r="F9" s="179" t="s">
        <v>1555</v>
      </c>
      <c r="G9" s="179" t="s">
        <v>1709</v>
      </c>
      <c r="H9" s="184">
        <v>4000</v>
      </c>
      <c r="I9" s="179"/>
      <c r="J9" s="179" t="s">
        <v>2764</v>
      </c>
      <c r="K9" s="179"/>
      <c r="L9" s="179"/>
      <c r="M9" s="179"/>
      <c r="N9" s="179"/>
      <c r="O9" s="179"/>
      <c r="P9" s="185"/>
      <c r="Q9" s="185"/>
      <c r="R9" s="185"/>
      <c r="S9" s="185">
        <v>27100000</v>
      </c>
      <c r="T9" s="185"/>
      <c r="U9" s="185"/>
      <c r="V9" s="185"/>
      <c r="W9" s="185"/>
      <c r="X9" s="185"/>
      <c r="Y9" s="183">
        <f t="shared" ref="Y9:Y72" si="2">IF(G9="FIN",1,0)</f>
        <v>0</v>
      </c>
      <c r="Z9" s="183">
        <f t="shared" ref="Z9:Z72" si="3">IF(G9="PROPÓSITO",1,0)</f>
        <v>0</v>
      </c>
      <c r="AA9" s="183">
        <f t="shared" ref="AA9:AA72" si="4">IF(G9="COMPONENTE",1,0)</f>
        <v>0</v>
      </c>
      <c r="AB9" s="183">
        <f t="shared" ref="AB9:AB72" si="5">IF(G9="ACTIVIDAD",1,0)</f>
        <v>1</v>
      </c>
      <c r="AC9" s="241">
        <f t="shared" ref="AC9:AC72" si="6">SUM(P9:X9)</f>
        <v>27100000</v>
      </c>
    </row>
    <row r="10" spans="1:29" x14ac:dyDescent="0.25">
      <c r="A10" s="181">
        <f t="shared" ref="A10:A73" si="7">IF(B10&gt;0,A9+1,"")</f>
        <v>3</v>
      </c>
      <c r="B10" s="179" t="s">
        <v>2765</v>
      </c>
      <c r="C10" s="182" t="str">
        <f t="shared" si="1"/>
        <v>MIR</v>
      </c>
      <c r="D10" s="182" t="str">
        <f>IF(F10="","",INDEX(B!$I$2:$I$112,MATCH(F10,B!$K$2:$K$112,0)))</f>
        <v>1. Gobierno</v>
      </c>
      <c r="E10" s="182" t="str">
        <f>IF(F10="","",INDEX(B!$J$2:$J$112,MATCH(F10,B!$K$2:$K$112,0)))</f>
        <v>1.3. Coordinación política de gobierno</v>
      </c>
      <c r="F10" s="179" t="s">
        <v>1591</v>
      </c>
      <c r="G10" s="179" t="s">
        <v>1709</v>
      </c>
      <c r="H10" s="184">
        <v>6000</v>
      </c>
      <c r="I10" s="179"/>
      <c r="J10" s="179" t="s">
        <v>2765</v>
      </c>
      <c r="K10" s="179"/>
      <c r="L10" s="179"/>
      <c r="M10" s="179"/>
      <c r="N10" s="179"/>
      <c r="O10" s="179"/>
      <c r="P10" s="185"/>
      <c r="Q10" s="185"/>
      <c r="R10" s="185"/>
      <c r="S10" s="185"/>
      <c r="T10" s="185">
        <v>3260000</v>
      </c>
      <c r="U10" s="185">
        <v>32399996</v>
      </c>
      <c r="V10" s="185"/>
      <c r="W10" s="185"/>
      <c r="X10" s="185"/>
      <c r="Y10" s="183">
        <f t="shared" si="2"/>
        <v>0</v>
      </c>
      <c r="Z10" s="183">
        <f t="shared" si="3"/>
        <v>0</v>
      </c>
      <c r="AA10" s="183">
        <f t="shared" si="4"/>
        <v>0</v>
      </c>
      <c r="AB10" s="183">
        <f t="shared" si="5"/>
        <v>1</v>
      </c>
      <c r="AC10" s="241">
        <f t="shared" si="6"/>
        <v>35659996</v>
      </c>
    </row>
    <row r="11" spans="1:29" x14ac:dyDescent="0.25">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x14ac:dyDescent="0.2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2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2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2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2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2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2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5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Presidencia Atoto</cp:lastModifiedBy>
  <cp:lastPrinted>2025-12-17T19:02:24Z</cp:lastPrinted>
  <dcterms:created xsi:type="dcterms:W3CDTF">2018-10-16T17:38:59Z</dcterms:created>
  <dcterms:modified xsi:type="dcterms:W3CDTF">2025-12-17T19:22:10Z</dcterms:modified>
</cp:coreProperties>
</file>